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ene.gucky\Desktop\"/>
    </mc:Choice>
  </mc:AlternateContent>
  <bookViews>
    <workbookView xWindow="0" yWindow="0" windowWidth="28800" windowHeight="13140"/>
  </bookViews>
  <sheets>
    <sheet name="Rekapitulace stavby" sheetId="1" r:id="rId1"/>
    <sheet name="2022016_VZ - Oprava podla..." sheetId="2" r:id="rId2"/>
    <sheet name="Pokyny pro vyplnění" sheetId="3" r:id="rId3"/>
  </sheets>
  <definedNames>
    <definedName name="_xlnm._FilterDatabase" localSheetId="1" hidden="1">'2022016_VZ - Oprava podla...'!$C$84:$K$240</definedName>
    <definedName name="_xlnm.Print_Titles" localSheetId="1">'2022016_VZ - Oprava podla...'!$84:$84</definedName>
    <definedName name="_xlnm.Print_Titles" localSheetId="0">'Rekapitulace stavby'!$52:$52</definedName>
    <definedName name="_xlnm.Print_Area" localSheetId="1">'2022016_VZ - Oprava podla...'!$C$4:$J$37,'2022016_VZ - Oprava podla...'!$C$43:$J$68,'2022016_VZ - Oprava podla...'!$C$74:$K$240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238" i="2"/>
  <c r="BH238" i="2"/>
  <c r="BG238" i="2"/>
  <c r="BF238" i="2"/>
  <c r="T238" i="2"/>
  <c r="T237" i="2"/>
  <c r="R238" i="2"/>
  <c r="R237" i="2"/>
  <c r="P238" i="2"/>
  <c r="P237" i="2" s="1"/>
  <c r="BI235" i="2"/>
  <c r="BH235" i="2"/>
  <c r="BG235" i="2"/>
  <c r="BF235" i="2"/>
  <c r="T235" i="2"/>
  <c r="T234" i="2"/>
  <c r="R235" i="2"/>
  <c r="R234" i="2" s="1"/>
  <c r="P235" i="2"/>
  <c r="P234" i="2" s="1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08" i="2"/>
  <c r="BH208" i="2"/>
  <c r="BG208" i="2"/>
  <c r="BF208" i="2"/>
  <c r="T208" i="2"/>
  <c r="R208" i="2"/>
  <c r="P208" i="2"/>
  <c r="BI202" i="2"/>
  <c r="BH202" i="2"/>
  <c r="BG202" i="2"/>
  <c r="BF202" i="2"/>
  <c r="T202" i="2"/>
  <c r="R202" i="2"/>
  <c r="P202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6" i="2"/>
  <c r="BH156" i="2"/>
  <c r="BG156" i="2"/>
  <c r="BF156" i="2"/>
  <c r="T156" i="2"/>
  <c r="R156" i="2"/>
  <c r="P156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6" i="2"/>
  <c r="BH116" i="2"/>
  <c r="BG116" i="2"/>
  <c r="BF116" i="2"/>
  <c r="T116" i="2"/>
  <c r="T115" i="2" s="1"/>
  <c r="R116" i="2"/>
  <c r="R115" i="2"/>
  <c r="P116" i="2"/>
  <c r="P115" i="2"/>
  <c r="BI113" i="2"/>
  <c r="BH113" i="2"/>
  <c r="BG113" i="2"/>
  <c r="BF113" i="2"/>
  <c r="T113" i="2"/>
  <c r="R113" i="2"/>
  <c r="P113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88" i="2"/>
  <c r="BH88" i="2"/>
  <c r="BG88" i="2"/>
  <c r="BF88" i="2"/>
  <c r="T88" i="2"/>
  <c r="T87" i="2"/>
  <c r="R88" i="2"/>
  <c r="R87" i="2"/>
  <c r="P88" i="2"/>
  <c r="P87" i="2"/>
  <c r="F79" i="2"/>
  <c r="E77" i="2"/>
  <c r="F48" i="2"/>
  <c r="E46" i="2"/>
  <c r="J22" i="2"/>
  <c r="E22" i="2"/>
  <c r="J82" i="2" s="1"/>
  <c r="J21" i="2"/>
  <c r="J19" i="2"/>
  <c r="E19" i="2"/>
  <c r="J81" i="2" s="1"/>
  <c r="J18" i="2"/>
  <c r="J16" i="2"/>
  <c r="E16" i="2"/>
  <c r="F82" i="2" s="1"/>
  <c r="J15" i="2"/>
  <c r="J13" i="2"/>
  <c r="E13" i="2"/>
  <c r="F81" i="2" s="1"/>
  <c r="J12" i="2"/>
  <c r="J10" i="2"/>
  <c r="J79" i="2"/>
  <c r="L50" i="1"/>
  <c r="AM50" i="1"/>
  <c r="AM49" i="1"/>
  <c r="L49" i="1"/>
  <c r="AM47" i="1"/>
  <c r="L47" i="1"/>
  <c r="L45" i="1"/>
  <c r="L44" i="1"/>
  <c r="J227" i="2"/>
  <c r="BK224" i="2"/>
  <c r="J133" i="2"/>
  <c r="J106" i="2"/>
  <c r="BK216" i="2"/>
  <c r="BK230" i="2"/>
  <c r="J221" i="2"/>
  <c r="BK144" i="2"/>
  <c r="BK116" i="2"/>
  <c r="BK88" i="2"/>
  <c r="BK167" i="2"/>
  <c r="BK202" i="2"/>
  <c r="BK219" i="2"/>
  <c r="BK139" i="2"/>
  <c r="BK126" i="2"/>
  <c r="BK97" i="2"/>
  <c r="BK208" i="2"/>
  <c r="BK238" i="2"/>
  <c r="J156" i="2"/>
  <c r="J144" i="2"/>
  <c r="J120" i="2"/>
  <c r="J100" i="2"/>
  <c r="BK221" i="2"/>
  <c r="BK169" i="2"/>
  <c r="J191" i="2"/>
  <c r="BK136" i="2"/>
  <c r="J128" i="2"/>
  <c r="J97" i="2"/>
  <c r="J188" i="2"/>
  <c r="J216" i="2"/>
  <c r="J194" i="2"/>
  <c r="J131" i="2"/>
  <c r="BK100" i="2"/>
  <c r="BK227" i="2"/>
  <c r="J110" i="2"/>
  <c r="BK174" i="2"/>
  <c r="BK191" i="2"/>
  <c r="BK128" i="2"/>
  <c r="J123" i="2"/>
  <c r="BK92" i="2"/>
  <c r="J174" i="2"/>
  <c r="J224" i="2"/>
  <c r="J230" i="2"/>
  <c r="BK162" i="2"/>
  <c r="J126" i="2"/>
  <c r="BK113" i="2"/>
  <c r="J238" i="2"/>
  <c r="J208" i="2"/>
  <c r="J169" i="2"/>
  <c r="BK120" i="2"/>
  <c r="J92" i="2"/>
  <c r="BK156" i="2"/>
  <c r="BK194" i="2"/>
  <c r="J139" i="2"/>
  <c r="BK110" i="2"/>
  <c r="J202" i="2"/>
  <c r="J232" i="2"/>
  <c r="BK150" i="2"/>
  <c r="J180" i="2"/>
  <c r="BK108" i="2"/>
  <c r="BK232" i="2"/>
  <c r="J150" i="2"/>
  <c r="BK197" i="2"/>
  <c r="BK214" i="2"/>
  <c r="BK131" i="2"/>
  <c r="J108" i="2"/>
  <c r="J182" i="2"/>
  <c r="J162" i="2"/>
  <c r="J197" i="2"/>
  <c r="J113" i="2"/>
  <c r="BK235" i="2"/>
  <c r="AS54" i="1"/>
  <c r="J167" i="2"/>
  <c r="BK123" i="2"/>
  <c r="BK95" i="2"/>
  <c r="BK180" i="2"/>
  <c r="J219" i="2"/>
  <c r="J235" i="2"/>
  <c r="BK133" i="2"/>
  <c r="J116" i="2"/>
  <c r="J88" i="2"/>
  <c r="BK106" i="2"/>
  <c r="BK182" i="2"/>
  <c r="BK188" i="2"/>
  <c r="J136" i="2"/>
  <c r="J95" i="2"/>
  <c r="J214" i="2"/>
  <c r="T130" i="2" l="1"/>
  <c r="R91" i="2"/>
  <c r="BK105" i="2"/>
  <c r="J105" i="2" s="1"/>
  <c r="J59" i="2" s="1"/>
  <c r="R105" i="2"/>
  <c r="BK119" i="2"/>
  <c r="R119" i="2"/>
  <c r="BK130" i="2"/>
  <c r="J130" i="2"/>
  <c r="J63" i="2" s="1"/>
  <c r="P130" i="2"/>
  <c r="R130" i="2"/>
  <c r="P138" i="2"/>
  <c r="R138" i="2"/>
  <c r="BK223" i="2"/>
  <c r="J223" i="2" s="1"/>
  <c r="J65" i="2" s="1"/>
  <c r="R223" i="2"/>
  <c r="BK91" i="2"/>
  <c r="J91" i="2" s="1"/>
  <c r="J58" i="2" s="1"/>
  <c r="T91" i="2"/>
  <c r="P105" i="2"/>
  <c r="T105" i="2"/>
  <c r="P119" i="2"/>
  <c r="T119" i="2"/>
  <c r="BK138" i="2"/>
  <c r="J138" i="2" s="1"/>
  <c r="J64" i="2" s="1"/>
  <c r="T138" i="2"/>
  <c r="P223" i="2"/>
  <c r="T223" i="2"/>
  <c r="P91" i="2"/>
  <c r="P86" i="2"/>
  <c r="BK115" i="2"/>
  <c r="J115" i="2" s="1"/>
  <c r="J60" i="2" s="1"/>
  <c r="BK234" i="2"/>
  <c r="J234" i="2" s="1"/>
  <c r="J66" i="2" s="1"/>
  <c r="BK87" i="2"/>
  <c r="BK86" i="2"/>
  <c r="J86" i="2" s="1"/>
  <c r="J56" i="2" s="1"/>
  <c r="BK237" i="2"/>
  <c r="J237" i="2"/>
  <c r="J67" i="2" s="1"/>
  <c r="BE108" i="2"/>
  <c r="BE150" i="2"/>
  <c r="BE162" i="2"/>
  <c r="BE167" i="2"/>
  <c r="BE174" i="2"/>
  <c r="BE188" i="2"/>
  <c r="BE202" i="2"/>
  <c r="BE214" i="2"/>
  <c r="BE219" i="2"/>
  <c r="BE224" i="2"/>
  <c r="BE230" i="2"/>
  <c r="J48" i="2"/>
  <c r="F50" i="2"/>
  <c r="J50" i="2"/>
  <c r="F51" i="2"/>
  <c r="J51" i="2"/>
  <c r="BE88" i="2"/>
  <c r="BE92" i="2"/>
  <c r="BE95" i="2"/>
  <c r="BE97" i="2"/>
  <c r="BE100" i="2"/>
  <c r="BE106" i="2"/>
  <c r="BE110" i="2"/>
  <c r="BE113" i="2"/>
  <c r="BE116" i="2"/>
  <c r="BE120" i="2"/>
  <c r="BE123" i="2"/>
  <c r="BE126" i="2"/>
  <c r="BE128" i="2"/>
  <c r="BE131" i="2"/>
  <c r="BE133" i="2"/>
  <c r="BE136" i="2"/>
  <c r="BE139" i="2"/>
  <c r="BE144" i="2"/>
  <c r="BE156" i="2"/>
  <c r="BE182" i="2"/>
  <c r="BE197" i="2"/>
  <c r="BE208" i="2"/>
  <c r="BE238" i="2"/>
  <c r="BE169" i="2"/>
  <c r="BE180" i="2"/>
  <c r="BE191" i="2"/>
  <c r="BE194" i="2"/>
  <c r="BE216" i="2"/>
  <c r="BE221" i="2"/>
  <c r="BE227" i="2"/>
  <c r="BE232" i="2"/>
  <c r="BE235" i="2"/>
  <c r="F34" i="2"/>
  <c r="BC55" i="1"/>
  <c r="BC54" i="1"/>
  <c r="W32" i="1" s="1"/>
  <c r="J32" i="2"/>
  <c r="AW55" i="1" s="1"/>
  <c r="F32" i="2"/>
  <c r="BA55" i="1" s="1"/>
  <c r="BA54" i="1" s="1"/>
  <c r="W30" i="1" s="1"/>
  <c r="F35" i="2"/>
  <c r="BD55" i="1" s="1"/>
  <c r="BD54" i="1" s="1"/>
  <c r="W33" i="1" s="1"/>
  <c r="F33" i="2"/>
  <c r="BB55" i="1" s="1"/>
  <c r="BB54" i="1" s="1"/>
  <c r="W31" i="1" s="1"/>
  <c r="T86" i="2" l="1"/>
  <c r="P118" i="2"/>
  <c r="P85" i="2"/>
  <c r="AU55" i="1" s="1"/>
  <c r="AU54" i="1" s="1"/>
  <c r="R86" i="2"/>
  <c r="R85" i="2" s="1"/>
  <c r="T118" i="2"/>
  <c r="T85" i="2" s="1"/>
  <c r="R118" i="2"/>
  <c r="BK118" i="2"/>
  <c r="J118" i="2"/>
  <c r="J61" i="2" s="1"/>
  <c r="J87" i="2"/>
  <c r="J57" i="2"/>
  <c r="J119" i="2"/>
  <c r="J62" i="2"/>
  <c r="AW54" i="1"/>
  <c r="AK30" i="1"/>
  <c r="AY54" i="1"/>
  <c r="AX54" i="1"/>
  <c r="J31" i="2"/>
  <c r="AV55" i="1" s="1"/>
  <c r="AT55" i="1" s="1"/>
  <c r="F31" i="2"/>
  <c r="AZ55" i="1" s="1"/>
  <c r="AZ54" i="1" s="1"/>
  <c r="W29" i="1" s="1"/>
  <c r="BK85" i="2" l="1"/>
  <c r="J85" i="2"/>
  <c r="J55" i="2"/>
  <c r="AV54" i="1"/>
  <c r="AK29" i="1" s="1"/>
  <c r="J28" i="2" l="1"/>
  <c r="AG55" i="1"/>
  <c r="AG54" i="1"/>
  <c r="AK26" i="1" s="1"/>
  <c r="AT54" i="1"/>
  <c r="AN54" i="1"/>
  <c r="J37" i="2" l="1"/>
  <c r="AN55" i="1"/>
  <c r="AK35" i="1"/>
</calcChain>
</file>

<file path=xl/sharedStrings.xml><?xml version="1.0" encoding="utf-8"?>
<sst xmlns="http://schemas.openxmlformats.org/spreadsheetml/2006/main" count="2131" uniqueCount="565">
  <si>
    <t>Export Komplet</t>
  </si>
  <si>
    <t>VZ</t>
  </si>
  <si>
    <t>2.0</t>
  </si>
  <si>
    <t>ZAMOK</t>
  </si>
  <si>
    <t>False</t>
  </si>
  <si>
    <t>{b1298e8c-aa71-410c-b470-b1b7e0e35154}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</si>
  <si>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</si>
  <si>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</si>
  <si>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</si>
  <si>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</si>
  <si>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</si>
  <si>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</si>
  <si>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</si>
  <si>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</si>
  <si>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2022016_VZ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</si>
  <si>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</si>
  <si>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</si>
  <si>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podlah v operačních sálech 2 a 3 Nemocnice Most</t>
  </si>
  <si>
    <t>KSO:</t>
  </si>
  <si>
    <t/>
  </si>
  <si>
    <t>CC-CZ:</t>
  </si>
  <si>
    <t>Místo:</t>
  </si>
  <si>
    <t xml:space="preserve"> </t>
  </si>
  <si>
    <t>Datum:</t>
  </si>
  <si>
    <t>12. 5. 2022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</si>
  <si>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</si>
  <si>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</si>
  <si>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</si>
  <si>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</si>
  <si>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</si>
  <si>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</si>
  <si>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</si>
  <si>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</si>
  <si>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</si>
  <si>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</si>
  <si>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</si>
  <si>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</si>
  <si>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</si>
  <si>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</si>
  <si>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</si>
  <si>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</si>
  <si>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</si>
  <si>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</si>
  <si>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</si>
  <si>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</si>
  <si>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</si>
  <si>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</si>
  <si>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</si>
  <si>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</si>
  <si>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</si>
  <si>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</si>
  <si>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</si>
  <si>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</si>
  <si>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</si>
  <si>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</si>
  <si>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</si>
  <si>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</si>
  <si>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</si>
  <si>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</si>
  <si>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</si>
  <si>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</si>
  <si>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</si>
  <si>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</si>
  <si>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</si>
  <si>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</si>
  <si>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</si>
  <si>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</si>
  <si>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</si>
  <si>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</si>
  <si>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</si>
  <si>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</si>
  <si>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</si>
  <si>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</si>
  <si>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</si>
  <si>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</si>
  <si>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</si>
  <si>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</si>
  <si>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</si>
  <si>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</si>
  <si>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</si>
  <si>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</si>
  <si>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</si>
  <si>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</si>
  <si>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</si>
  <si>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</si>
  <si>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</si>
  <si>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</si>
  <si>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</si>
  <si>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</si>
  <si>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</si>
  <si>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</si>
  <si>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</si>
  <si>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</si>
  <si>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</si>
  <si>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</si>
  <si>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</si>
  <si>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</si>
  <si>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</si>
  <si>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</si>
  <si>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</si>
  <si>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</si>
  <si>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</si>
  <si>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</si>
  <si>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</si>
  <si>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</si>
  <si>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</si>
  <si>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</si>
  <si>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</si>
  <si>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</si>
  <si>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</si>
  <si>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</si>
  <si>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</si>
  <si>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</si>
  <si>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629991011</t>
  </si>
  <si>
    <t>Zakrytí výplní otvorů a svislých ploch fólií přilepenou lepící páskou</t>
  </si>
  <si>
    <t>m2</t>
  </si>
  <si>
    <t>CS ÚRS 2021 02</t>
  </si>
  <si>
    <t>4</t>
  </si>
  <si>
    <t>337415919</t>
  </si>
  <si>
    <t>Online PSC</t>
  </si>
  <si>
    <t>https://podminky.urs.cz/item/CS_URS_2021_02/629991011</t>
  </si>
  <si>
    <t>VV</t>
  </si>
  <si>
    <t>2*1,01*2,02+2*1,1*1,972*1,3*2,2+0,9*1,97+2*0,8*1,97+2*5,25*3,0+2*5,0*3,0</t>
  </si>
  <si>
    <t>9</t>
  </si>
  <si>
    <t>Ostatní konstrukce a práce, bourání</t>
  </si>
  <si>
    <t>952902031</t>
  </si>
  <si>
    <t>Čištění budov omytí hladkých podlah</t>
  </si>
  <si>
    <t>2139836612</t>
  </si>
  <si>
    <t>https://podminky.urs.cz/item/CS_URS_2021_02/952902031</t>
  </si>
  <si>
    <t>47,76+26,95+47,61+62,98+5,225*7,55+14,37+141,00</t>
  </si>
  <si>
    <t>3</t>
  </si>
  <si>
    <t>952902611</t>
  </si>
  <si>
    <t>Čištění budov vysátí prachu z ostatních ploch</t>
  </si>
  <si>
    <t>-1576035584</t>
  </si>
  <si>
    <t>https://podminky.urs.cz/item/CS_URS_2021_02/952902611</t>
  </si>
  <si>
    <t>977151115</t>
  </si>
  <si>
    <t>Jádrové vrty diamantovými korunkami do stavebních materiálů D přes 60 do 70 mm</t>
  </si>
  <si>
    <t>m</t>
  </si>
  <si>
    <t>-725932554</t>
  </si>
  <si>
    <t>https://podminky.urs.cz/item/CS_URS_2021_02/977151115</t>
  </si>
  <si>
    <t>0,3*33</t>
  </si>
  <si>
    <t>5</t>
  </si>
  <si>
    <t>985SPC001</t>
  </si>
  <si>
    <t>Beztlakové zalití trhlin a dutin cementojílovou injektážní kompozicí</t>
  </si>
  <si>
    <t>m3</t>
  </si>
  <si>
    <t>-1369109822</t>
  </si>
  <si>
    <t>0,1*5,5*16,5 "levá část"</t>
  </si>
  <si>
    <t>0,1*(4,2*2,4+7,5*0,9) "střední část"</t>
  </si>
  <si>
    <t>0,1*(5,4*16,5) "pravá část"</t>
  </si>
  <si>
    <t>Součet</t>
  </si>
  <si>
    <t>997</t>
  </si>
  <si>
    <t>Přesun sutě</t>
  </si>
  <si>
    <t>997013211</t>
  </si>
  <si>
    <t>Vnitrostaveništní doprava suti a vybouraných hmot pro budovy v do 6 m ručně</t>
  </si>
  <si>
    <t>t</t>
  </si>
  <si>
    <t>637283348</t>
  </si>
  <si>
    <t>https://podminky.urs.cz/item/CS_URS_2021_02/997013211</t>
  </si>
  <si>
    <t>7</t>
  </si>
  <si>
    <t>997013501</t>
  </si>
  <si>
    <t>Odvoz suti a vybouraných hmot na skládku nebo meziskládku do 1 km se složením</t>
  </si>
  <si>
    <t>868585661</t>
  </si>
  <si>
    <t>https://podminky.urs.cz/item/CS_URS_2021_02/997013501</t>
  </si>
  <si>
    <t>8</t>
  </si>
  <si>
    <t>997013509</t>
  </si>
  <si>
    <t>Příplatek k odvozu suti a vybouraných hmot na skládku ZKD 1 km přes 1 km</t>
  </si>
  <si>
    <t>-242273481</t>
  </si>
  <si>
    <t>https://podminky.urs.cz/item/CS_URS_2021_02/997013509</t>
  </si>
  <si>
    <t>0,909*14 'Přepočtené koeficientem množství</t>
  </si>
  <si>
    <t>997013631</t>
  </si>
  <si>
    <t>Poplatek za uložení na skládce (skládkovné) stavebního odpadu směsného kód odpadu 17 09 04</t>
  </si>
  <si>
    <t>-1939730315</t>
  </si>
  <si>
    <t>https://podminky.urs.cz/item/CS_URS_2021_02/997013631</t>
  </si>
  <si>
    <t>998</t>
  </si>
  <si>
    <t>Přesun hmot</t>
  </si>
  <si>
    <t>10</t>
  </si>
  <si>
    <t>998018001</t>
  </si>
  <si>
    <t>Přesun hmot ruční pro budovy v do 6 m</t>
  </si>
  <si>
    <t>892660546</t>
  </si>
  <si>
    <t>https://podminky.urs.cz/item/CS_URS_2021_02/998018001</t>
  </si>
  <si>
    <t>PSV</t>
  </si>
  <si>
    <t>Práce a dodávky PSV</t>
  </si>
  <si>
    <t>767</t>
  </si>
  <si>
    <t>Konstrukce zámečnické</t>
  </si>
  <si>
    <t>11</t>
  </si>
  <si>
    <t>767891901</t>
  </si>
  <si>
    <t>Opravy zámečnických konstrukcí ostatních - výměna lišt ocelových šroubovaných</t>
  </si>
  <si>
    <t>16</t>
  </si>
  <si>
    <t>-58288435</t>
  </si>
  <si>
    <t>https://podminky.urs.cz/item/CS_URS_2021_02/767891901</t>
  </si>
  <si>
    <t>1,5*10</t>
  </si>
  <si>
    <t>12</t>
  </si>
  <si>
    <t>767896110</t>
  </si>
  <si>
    <t>Montáž kovových lišt šroubováním</t>
  </si>
  <si>
    <t>912105509</t>
  </si>
  <si>
    <t>https://podminky.urs.cz/item/CS_URS_2021_02/767896110</t>
  </si>
  <si>
    <t>10*1,5</t>
  </si>
  <si>
    <t>13</t>
  </si>
  <si>
    <t>M</t>
  </si>
  <si>
    <t>767SPC001</t>
  </si>
  <si>
    <t>Rohová lišta ochranná nerez úhelník 50/50</t>
  </si>
  <si>
    <t>32</t>
  </si>
  <si>
    <t>-164191303</t>
  </si>
  <si>
    <t>15*1,1 'Přepočtené koeficientem množství</t>
  </si>
  <si>
    <t>14</t>
  </si>
  <si>
    <t>998767101</t>
  </si>
  <si>
    <t>Přesun hmot tonážní pro zámečnické konstrukce v objektech v do 6 m</t>
  </si>
  <si>
    <t>-1440653662</t>
  </si>
  <si>
    <t>https://podminky.urs.cz/item/CS_URS_2021_02/998767101</t>
  </si>
  <si>
    <t>771</t>
  </si>
  <si>
    <t>Podlahy z dlaždic</t>
  </si>
  <si>
    <t>771573912</t>
  </si>
  <si>
    <t>Oprava podlah z keramických lepených přes 6 do 9 ks/m2</t>
  </si>
  <si>
    <t>kus</t>
  </si>
  <si>
    <t>-1936114777</t>
  </si>
  <si>
    <t>https://podminky.urs.cz/item/CS_URS_2021_02/771573912</t>
  </si>
  <si>
    <t>59761011</t>
  </si>
  <si>
    <t>dlažba keramická slinutá hladká do interiéru i exteriéru do 9ks/m2</t>
  </si>
  <si>
    <t>52481932</t>
  </si>
  <si>
    <t>https://podminky.urs.cz/item/CS_URS_2021_02/59761011</t>
  </si>
  <si>
    <t>2*0,1804 'Přepočtené koeficientem množství</t>
  </si>
  <si>
    <t>17</t>
  </si>
  <si>
    <t>998771101</t>
  </si>
  <si>
    <t>Přesun hmot tonážní pro podlahy z dlaždic v objektech v do 6 m</t>
  </si>
  <si>
    <t>-323185063</t>
  </si>
  <si>
    <t>https://podminky.urs.cz/item/CS_URS_2021_02/998771101</t>
  </si>
  <si>
    <t>776</t>
  </si>
  <si>
    <t>Podlahy povlakové</t>
  </si>
  <si>
    <t>18</t>
  </si>
  <si>
    <t>776111115</t>
  </si>
  <si>
    <t>Broušení podkladu povlakových podlah před litím stěrky</t>
  </si>
  <si>
    <t>-639033428</t>
  </si>
  <si>
    <t>https://podminky.urs.cz/item/CS_URS_2021_02/776111115</t>
  </si>
  <si>
    <t>8,5*5,715 "sál č. 3"</t>
  </si>
  <si>
    <t>7,55*5,225 "přípravna u sálu č.3"</t>
  </si>
  <si>
    <t>19</t>
  </si>
  <si>
    <t>776111116</t>
  </si>
  <si>
    <t>Odstranění zbytků lepidla z podkladu povlakových podlah broušením</t>
  </si>
  <si>
    <t>2013905403</t>
  </si>
  <si>
    <t>https://podminky.urs.cz/item/CS_URS_2021_02/776111116</t>
  </si>
  <si>
    <t>8,5*5,75 "sál č. 2"</t>
  </si>
  <si>
    <t>5,225*7,55 "přípravna u sálu č.3"</t>
  </si>
  <si>
    <t>20</t>
  </si>
  <si>
    <t>776111311</t>
  </si>
  <si>
    <t>Vysátí podkladu povlakových podlah</t>
  </si>
  <si>
    <t>-472753481</t>
  </si>
  <si>
    <t>https://podminky.urs.cz/item/CS_URS_2021_02/776111311</t>
  </si>
  <si>
    <t>776121112</t>
  </si>
  <si>
    <t>Vodou ředitelná penetrace savého podkladu povlakových podlah</t>
  </si>
  <si>
    <t>140104765</t>
  </si>
  <si>
    <t>https://podminky.urs.cz/item/CS_URS_2021_02/776121112</t>
  </si>
  <si>
    <t>22</t>
  </si>
  <si>
    <t>776121321</t>
  </si>
  <si>
    <t>Neředěná penetrace savého podkladu povlakových podlah</t>
  </si>
  <si>
    <t>-1094029513</t>
  </si>
  <si>
    <t>https://podminky.urs.cz/item/CS_URS_2021_02/776121321</t>
  </si>
  <si>
    <t>23</t>
  </si>
  <si>
    <t>776141122</t>
  </si>
  <si>
    <t>Vyrovnání podkladu povlakových podlah stěrkou pevnosti 30 MPa tl přes 3 do 5 mm</t>
  </si>
  <si>
    <t>-1240193641</t>
  </si>
  <si>
    <t>https://podminky.urs.cz/item/CS_URS_2021_02/776141122</t>
  </si>
  <si>
    <t>24</t>
  </si>
  <si>
    <t>776141124</t>
  </si>
  <si>
    <t>Vyrovnání podkladu povlakových podlah stěrkou pevnosti 30 MPa tl přes 8 do 10 mm</t>
  </si>
  <si>
    <t>-2120981219</t>
  </si>
  <si>
    <t>https://podminky.urs.cz/item/CS_URS_2021_02/776141124</t>
  </si>
  <si>
    <t>25</t>
  </si>
  <si>
    <t>776201812</t>
  </si>
  <si>
    <t>Demontáž lepených povlakových podlah s podložkou ručně</t>
  </si>
  <si>
    <t>859835934</t>
  </si>
  <si>
    <t>https://podminky.urs.cz/item/CS_URS_2021_02/776201812</t>
  </si>
  <si>
    <t>26</t>
  </si>
  <si>
    <t>776201911</t>
  </si>
  <si>
    <t>Oprava podlah výměnou podlahového povlaku pl přes 0,25 do 0,50 m2</t>
  </si>
  <si>
    <t>-2086287376</t>
  </si>
  <si>
    <t>https://podminky.urs.cz/item/CS_URS_2021_02/776201911</t>
  </si>
  <si>
    <t>27</t>
  </si>
  <si>
    <t>776221121</t>
  </si>
  <si>
    <t>Lepení elektrostaticky vodivých pásů z PVC standardním lepidlem</t>
  </si>
  <si>
    <t>1893641792</t>
  </si>
  <si>
    <t>https://podminky.urs.cz/item/CS_URS_2021_02/776221121</t>
  </si>
  <si>
    <t>28</t>
  </si>
  <si>
    <t>28411026</t>
  </si>
  <si>
    <t>PVC vinyl homogenní zátěžová elektrostaticky vodivé tl 2,00mm, R 0,05-1MΩ, třída zátěže 34/43, třída otěru P, hořlavost Bfl S1</t>
  </si>
  <si>
    <t>961666518</t>
  </si>
  <si>
    <t>https://podminky.urs.cz/item/CS_URS_2021_02/28411026</t>
  </si>
  <si>
    <t>136,902*1,1 'Přepočtené koeficientem množství</t>
  </si>
  <si>
    <t>29</t>
  </si>
  <si>
    <t>776221221</t>
  </si>
  <si>
    <t>Lepení elektrostaticky vodivých čtverců z PVC standardním lepidlem</t>
  </si>
  <si>
    <t>1519854180</t>
  </si>
  <si>
    <t>https://podminky.urs.cz/item/CS_URS_2021_02/776221221</t>
  </si>
  <si>
    <t>19*0,6*0,6</t>
  </si>
  <si>
    <t>30</t>
  </si>
  <si>
    <t>28411045</t>
  </si>
  <si>
    <t>PVC vinyl homogenní elektricky vodivá neválcovaná tl 2,00mm, čtverce 615x615mm, R 0,05-1MΩ, rozměrová stálost 0,05%, otlak do 0,035mm</t>
  </si>
  <si>
    <t>813431576</t>
  </si>
  <si>
    <t>https://podminky.urs.cz/item/CS_URS_2021_02/28411045</t>
  </si>
  <si>
    <t>6,84*1,1 'Přepočtené koeficientem množství</t>
  </si>
  <si>
    <t>31</t>
  </si>
  <si>
    <t>776223112</t>
  </si>
  <si>
    <t>Spoj povlakových podlahovin z PVC svařováním za studena</t>
  </si>
  <si>
    <t>-18574690</t>
  </si>
  <si>
    <t>https://podminky.urs.cz/item/CS_URS_2021_02/776223112</t>
  </si>
  <si>
    <t>2*2*8,5+2*(2*8,5+2*5,57) "sály"</t>
  </si>
  <si>
    <t>19*4*0,6 "přípravny, chodba"</t>
  </si>
  <si>
    <t>776410811</t>
  </si>
  <si>
    <t>Odstranění soklíků a lišt pryžových nebo plastových</t>
  </si>
  <si>
    <t>-1009016464</t>
  </si>
  <si>
    <t>https://podminky.urs.cz/item/CS_URS_2021_02/776410811</t>
  </si>
  <si>
    <t>2*8,5+2*5,715 "sál č. 3"</t>
  </si>
  <si>
    <t>2*8,5+2*5,75 "sál č. 2"</t>
  </si>
  <si>
    <t>2*7,55+2*5,225 "přípravna u sálu č.3"</t>
  </si>
  <si>
    <t>33</t>
  </si>
  <si>
    <t>776421111</t>
  </si>
  <si>
    <t>Montáž obvodových lišt lepením</t>
  </si>
  <si>
    <t>978823965</t>
  </si>
  <si>
    <t>https://podminky.urs.cz/item/CS_URS_2021_02/776421111</t>
  </si>
  <si>
    <t>34</t>
  </si>
  <si>
    <t>28411010X1</t>
  </si>
  <si>
    <t>lišta soklová PVC - náběhový klínek</t>
  </si>
  <si>
    <t>231260882</t>
  </si>
  <si>
    <t>82,48*1,02 'Přepočtené koeficientem množství</t>
  </si>
  <si>
    <t>35</t>
  </si>
  <si>
    <t>776991821</t>
  </si>
  <si>
    <t>Odstranění lepidla ručně z podlah</t>
  </si>
  <si>
    <t>-1614294828</t>
  </si>
  <si>
    <t>https://podminky.urs.cz/item/CS_URS_2021_02/776991821</t>
  </si>
  <si>
    <t>19,000*0,6*0,6</t>
  </si>
  <si>
    <t>36</t>
  </si>
  <si>
    <t>998776101</t>
  </si>
  <si>
    <t>Přesun hmot tonážní pro podlahy povlakové v objektech v do 6 m</t>
  </si>
  <si>
    <t>-1359162490</t>
  </si>
  <si>
    <t>https://podminky.urs.cz/item/CS_URS_2021_02/998776101</t>
  </si>
  <si>
    <t>37</t>
  </si>
  <si>
    <t>998776181</t>
  </si>
  <si>
    <t>Příplatek k přesunu hmot tonážní 776 prováděný bez použití mechanizace</t>
  </si>
  <si>
    <t>-1486084592</t>
  </si>
  <si>
    <t>https://podminky.urs.cz/item/CS_URS_2021_02/998776181</t>
  </si>
  <si>
    <t>781</t>
  </si>
  <si>
    <t>Dokončovací práce - obklady</t>
  </si>
  <si>
    <t>38</t>
  </si>
  <si>
    <t>781473925</t>
  </si>
  <si>
    <t>Oprava obkladu z obkladaček keramických přes 35 do 45 ks/m2 lepených</t>
  </si>
  <si>
    <t>646038186</t>
  </si>
  <si>
    <t>https://podminky.urs.cz/item/CS_URS_2021_02/781473925</t>
  </si>
  <si>
    <t>10,0/0,15/0,15</t>
  </si>
  <si>
    <t>39</t>
  </si>
  <si>
    <t>59761255</t>
  </si>
  <si>
    <t>obklad keramický hladký přes 35 do 45ks/m2</t>
  </si>
  <si>
    <t>-337935017</t>
  </si>
  <si>
    <t>https://podminky.urs.cz/item/CS_URS_2021_02/59761255</t>
  </si>
  <si>
    <t>444,444*0,03143 'Přepočtené koeficientem množství</t>
  </si>
  <si>
    <t>40</t>
  </si>
  <si>
    <t>998781101</t>
  </si>
  <si>
    <t>Přesun hmot tonážní pro obklady keramické v objektech v do 6 m</t>
  </si>
  <si>
    <t>1126666030</t>
  </si>
  <si>
    <t>https://podminky.urs.cz/item/CS_URS_2021_02/998781101</t>
  </si>
  <si>
    <t>41</t>
  </si>
  <si>
    <t>998781181</t>
  </si>
  <si>
    <t>Příplatek k přesunu hmot tonážní 781 prováděný bez použití mechanizace</t>
  </si>
  <si>
    <t>1042624419</t>
  </si>
  <si>
    <t>https://podminky.urs.cz/item/CS_URS_2021_02/998781181</t>
  </si>
  <si>
    <t>783</t>
  </si>
  <si>
    <t>Dokončovací práce - nátěry</t>
  </si>
  <si>
    <t>42</t>
  </si>
  <si>
    <t>783132201</t>
  </si>
  <si>
    <t>Dotmelení skleněných výplní truhlářských konstrukcí silikonovým tmelem</t>
  </si>
  <si>
    <t>1308397382</t>
  </si>
  <si>
    <t>https://podminky.urs.cz/item/CS_URS_2021_02/783132201</t>
  </si>
  <si>
    <t>HZS</t>
  </si>
  <si>
    <t>Hodinové zúčtovací sazby</t>
  </si>
  <si>
    <t>43</t>
  </si>
  <si>
    <t>HZS4212</t>
  </si>
  <si>
    <t>Hodinová zúčtovací sazba revizní technik specialista (revize antistat. podlah)</t>
  </si>
  <si>
    <t>hod</t>
  </si>
  <si>
    <t>512</t>
  </si>
  <si>
    <t>821390052</t>
  </si>
  <si>
    <t>https://podminky.urs.cz/item/CS_URS_2021_02/HZS4212</t>
  </si>
  <si>
    <t>18,5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</si>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</sst>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65430" cy="26543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65430" cy="26543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97013631" TargetMode="External"/><Relationship Id="rId13" Type="http://schemas.openxmlformats.org/officeDocument/2006/relationships/hyperlink" Target="https://podminky.urs.cz/item/CS_URS_2021_02/771573912" TargetMode="External"/><Relationship Id="rId18" Type="http://schemas.openxmlformats.org/officeDocument/2006/relationships/hyperlink" Target="https://podminky.urs.cz/item/CS_URS_2021_02/776111311" TargetMode="External"/><Relationship Id="rId26" Type="http://schemas.openxmlformats.org/officeDocument/2006/relationships/hyperlink" Target="https://podminky.urs.cz/item/CS_URS_2021_02/28411026" TargetMode="External"/><Relationship Id="rId39" Type="http://schemas.openxmlformats.org/officeDocument/2006/relationships/hyperlink" Target="https://podminky.urs.cz/item/CS_URS_2021_02/783132201" TargetMode="External"/><Relationship Id="rId3" Type="http://schemas.openxmlformats.org/officeDocument/2006/relationships/hyperlink" Target="https://podminky.urs.cz/item/CS_URS_2021_02/952902611" TargetMode="External"/><Relationship Id="rId21" Type="http://schemas.openxmlformats.org/officeDocument/2006/relationships/hyperlink" Target="https://podminky.urs.cz/item/CS_URS_2021_02/776141122" TargetMode="External"/><Relationship Id="rId34" Type="http://schemas.openxmlformats.org/officeDocument/2006/relationships/hyperlink" Target="https://podminky.urs.cz/item/CS_URS_2021_02/998776181" TargetMode="External"/><Relationship Id="rId7" Type="http://schemas.openxmlformats.org/officeDocument/2006/relationships/hyperlink" Target="https://podminky.urs.cz/item/CS_URS_2021_02/997013509" TargetMode="External"/><Relationship Id="rId12" Type="http://schemas.openxmlformats.org/officeDocument/2006/relationships/hyperlink" Target="https://podminky.urs.cz/item/CS_URS_2021_02/998767101" TargetMode="External"/><Relationship Id="rId17" Type="http://schemas.openxmlformats.org/officeDocument/2006/relationships/hyperlink" Target="https://podminky.urs.cz/item/CS_URS_2021_02/776111116" TargetMode="External"/><Relationship Id="rId25" Type="http://schemas.openxmlformats.org/officeDocument/2006/relationships/hyperlink" Target="https://podminky.urs.cz/item/CS_URS_2021_02/776221121" TargetMode="External"/><Relationship Id="rId33" Type="http://schemas.openxmlformats.org/officeDocument/2006/relationships/hyperlink" Target="https://podminky.urs.cz/item/CS_URS_2021_02/998776101" TargetMode="External"/><Relationship Id="rId38" Type="http://schemas.openxmlformats.org/officeDocument/2006/relationships/hyperlink" Target="https://podminky.urs.cz/item/CS_URS_2021_02/998781181" TargetMode="External"/><Relationship Id="rId2" Type="http://schemas.openxmlformats.org/officeDocument/2006/relationships/hyperlink" Target="https://podminky.urs.cz/item/CS_URS_2021_02/952902031" TargetMode="External"/><Relationship Id="rId16" Type="http://schemas.openxmlformats.org/officeDocument/2006/relationships/hyperlink" Target="https://podminky.urs.cz/item/CS_URS_2021_02/776111115" TargetMode="External"/><Relationship Id="rId20" Type="http://schemas.openxmlformats.org/officeDocument/2006/relationships/hyperlink" Target="https://podminky.urs.cz/item/CS_URS_2021_02/776121321" TargetMode="External"/><Relationship Id="rId29" Type="http://schemas.openxmlformats.org/officeDocument/2006/relationships/hyperlink" Target="https://podminky.urs.cz/item/CS_URS_2021_02/776223112" TargetMode="External"/><Relationship Id="rId41" Type="http://schemas.openxmlformats.org/officeDocument/2006/relationships/drawing" Target="../drawings/drawing2.xml"/><Relationship Id="rId1" Type="http://schemas.openxmlformats.org/officeDocument/2006/relationships/hyperlink" Target="https://podminky.urs.cz/item/CS_URS_2021_02/629991011" TargetMode="External"/><Relationship Id="rId6" Type="http://schemas.openxmlformats.org/officeDocument/2006/relationships/hyperlink" Target="https://podminky.urs.cz/item/CS_URS_2021_02/997013501" TargetMode="External"/><Relationship Id="rId11" Type="http://schemas.openxmlformats.org/officeDocument/2006/relationships/hyperlink" Target="https://podminky.urs.cz/item/CS_URS_2021_02/767896110" TargetMode="External"/><Relationship Id="rId24" Type="http://schemas.openxmlformats.org/officeDocument/2006/relationships/hyperlink" Target="https://podminky.urs.cz/item/CS_URS_2021_02/776201911" TargetMode="External"/><Relationship Id="rId32" Type="http://schemas.openxmlformats.org/officeDocument/2006/relationships/hyperlink" Target="https://podminky.urs.cz/item/CS_URS_2021_02/776991821" TargetMode="External"/><Relationship Id="rId37" Type="http://schemas.openxmlformats.org/officeDocument/2006/relationships/hyperlink" Target="https://podminky.urs.cz/item/CS_URS_2021_02/998781101" TargetMode="External"/><Relationship Id="rId40" Type="http://schemas.openxmlformats.org/officeDocument/2006/relationships/hyperlink" Target="https://podminky.urs.cz/item/CS_URS_2021_02/HZS4212" TargetMode="External"/><Relationship Id="rId5" Type="http://schemas.openxmlformats.org/officeDocument/2006/relationships/hyperlink" Target="https://podminky.urs.cz/item/CS_URS_2021_02/997013211" TargetMode="External"/><Relationship Id="rId15" Type="http://schemas.openxmlformats.org/officeDocument/2006/relationships/hyperlink" Target="https://podminky.urs.cz/item/CS_URS_2021_02/998771101" TargetMode="External"/><Relationship Id="rId23" Type="http://schemas.openxmlformats.org/officeDocument/2006/relationships/hyperlink" Target="https://podminky.urs.cz/item/CS_URS_2021_02/776201812" TargetMode="External"/><Relationship Id="rId28" Type="http://schemas.openxmlformats.org/officeDocument/2006/relationships/hyperlink" Target="https://podminky.urs.cz/item/CS_URS_2021_02/28411045" TargetMode="External"/><Relationship Id="rId36" Type="http://schemas.openxmlformats.org/officeDocument/2006/relationships/hyperlink" Target="https://podminky.urs.cz/item/CS_URS_2021_02/59761255" TargetMode="External"/><Relationship Id="rId10" Type="http://schemas.openxmlformats.org/officeDocument/2006/relationships/hyperlink" Target="https://podminky.urs.cz/item/CS_URS_2021_02/767891901" TargetMode="External"/><Relationship Id="rId19" Type="http://schemas.openxmlformats.org/officeDocument/2006/relationships/hyperlink" Target="https://podminky.urs.cz/item/CS_URS_2021_02/776121112" TargetMode="External"/><Relationship Id="rId31" Type="http://schemas.openxmlformats.org/officeDocument/2006/relationships/hyperlink" Target="https://podminky.urs.cz/item/CS_URS_2021_02/776421111" TargetMode="External"/><Relationship Id="rId4" Type="http://schemas.openxmlformats.org/officeDocument/2006/relationships/hyperlink" Target="https://podminky.urs.cz/item/CS_URS_2021_02/977151115" TargetMode="External"/><Relationship Id="rId9" Type="http://schemas.openxmlformats.org/officeDocument/2006/relationships/hyperlink" Target="https://podminky.urs.cz/item/CS_URS_2021_02/998018001" TargetMode="External"/><Relationship Id="rId14" Type="http://schemas.openxmlformats.org/officeDocument/2006/relationships/hyperlink" Target="https://podminky.urs.cz/item/CS_URS_2021_02/59761011" TargetMode="External"/><Relationship Id="rId22" Type="http://schemas.openxmlformats.org/officeDocument/2006/relationships/hyperlink" Target="https://podminky.urs.cz/item/CS_URS_2021_02/776141124" TargetMode="External"/><Relationship Id="rId27" Type="http://schemas.openxmlformats.org/officeDocument/2006/relationships/hyperlink" Target="https://podminky.urs.cz/item/CS_URS_2021_02/776221221" TargetMode="External"/><Relationship Id="rId30" Type="http://schemas.openxmlformats.org/officeDocument/2006/relationships/hyperlink" Target="https://podminky.urs.cz/item/CS_URS_2021_02/776410811" TargetMode="External"/><Relationship Id="rId35" Type="http://schemas.openxmlformats.org/officeDocument/2006/relationships/hyperlink" Target="https://podminky.urs.cz/item/CS_URS_2021_02/781473925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5"/>
  <cols>
    <col min="1" max="1" width="8.1640625" style="1" customWidth="1"/>
    <col min="2" max="2" width="1.5" style="1" customWidth="1"/>
    <col min="3" max="3" width="4.1640625" style="1" customWidth="1"/>
    <col min="4" max="33" width="2.5" style="1" customWidth="1"/>
    <col min="34" max="34" width="3.33203125" style="1" customWidth="1"/>
    <col min="35" max="35" width="35.5" style="1" customWidth="1"/>
    <col min="36" max="37" width="2.5" style="1" customWidth="1"/>
    <col min="38" max="38" width="8.1640625" style="1" customWidth="1"/>
    <col min="39" max="39" width="3.33203125" style="1" customWidth="1"/>
    <col min="40" max="40" width="13.1640625" style="1" customWidth="1"/>
    <col min="41" max="41" width="7.33203125" style="1" customWidth="1"/>
    <col min="42" max="42" width="4.1640625" style="1" customWidth="1"/>
    <col min="43" max="43" width="15.33203125" style="1" customWidth="1"/>
    <col min="44" max="44" width="13.5" style="1" customWidth="1"/>
    <col min="45" max="47" width="25.33203125" style="1" hidden="1" customWidth="1"/>
    <col min="48" max="49" width="21.33203125" style="1" hidden="1" customWidth="1"/>
    <col min="50" max="51" width="24.5" style="1" hidden="1" customWidth="1"/>
    <col min="52" max="52" width="21.33203125" style="1" hidden="1" customWidth="1"/>
    <col min="53" max="53" width="18.83203125" style="1" hidden="1" customWidth="1"/>
    <col min="54" max="54" width="24.5" style="1" hidden="1" customWidth="1"/>
    <col min="55" max="55" width="21.33203125" style="1" hidden="1" customWidth="1"/>
    <col min="56" max="56" width="18.83203125" style="1" hidden="1" customWidth="1"/>
    <col min="57" max="57" width="65.33203125" style="1" customWidth="1"/>
    <col min="71" max="91" width="9.16406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42"/>
      <c r="AS2" s="342"/>
      <c r="AT2" s="342"/>
      <c r="AU2" s="342"/>
      <c r="AV2" s="342"/>
      <c r="AW2" s="342"/>
      <c r="AX2" s="342"/>
      <c r="AY2" s="342"/>
      <c r="AZ2" s="342"/>
      <c r="BA2" s="342"/>
      <c r="BB2" s="342"/>
      <c r="BC2" s="342"/>
      <c r="BD2" s="342"/>
      <c r="BE2" s="34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6" t="s">
        <v>14</v>
      </c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22"/>
      <c r="AQ5" s="22"/>
      <c r="AR5" s="20"/>
      <c r="BE5" s="303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8" t="s">
        <v>17</v>
      </c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22"/>
      <c r="AQ6" s="22"/>
      <c r="AR6" s="20"/>
      <c r="BE6" s="304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04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04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4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04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04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4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29</v>
      </c>
      <c r="AO13" s="22"/>
      <c r="AP13" s="22"/>
      <c r="AQ13" s="22"/>
      <c r="AR13" s="20"/>
      <c r="BE13" s="304"/>
      <c r="BS13" s="17" t="s">
        <v>6</v>
      </c>
    </row>
    <row r="14" spans="1:74" ht="12.75">
      <c r="B14" s="21"/>
      <c r="C14" s="22"/>
      <c r="D14" s="22"/>
      <c r="E14" s="309" t="s">
        <v>29</v>
      </c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304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4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04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04"/>
      <c r="BS17" s="17" t="s">
        <v>31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4"/>
      <c r="BS18" s="17" t="s">
        <v>6</v>
      </c>
    </row>
    <row r="19" spans="1:71" s="1" customFormat="1" ht="12" customHeight="1">
      <c r="B19" s="21"/>
      <c r="C19" s="22"/>
      <c r="D19" s="29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04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04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4"/>
    </row>
    <row r="22" spans="1:71" s="1" customFormat="1" ht="12" customHeight="1">
      <c r="B22" s="21"/>
      <c r="C22" s="22"/>
      <c r="D22" s="29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4"/>
    </row>
    <row r="23" spans="1:71" s="1" customFormat="1" ht="43.9" customHeight="1">
      <c r="B23" s="21"/>
      <c r="C23" s="22"/>
      <c r="D23" s="22"/>
      <c r="E23" s="311" t="s">
        <v>34</v>
      </c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O23" s="22"/>
      <c r="AP23" s="22"/>
      <c r="AQ23" s="22"/>
      <c r="AR23" s="20"/>
      <c r="BE23" s="304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4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4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12">
        <f>ROUND(AG54,2)</f>
        <v>0</v>
      </c>
      <c r="AL26" s="313"/>
      <c r="AM26" s="313"/>
      <c r="AN26" s="313"/>
      <c r="AO26" s="313"/>
      <c r="AP26" s="36"/>
      <c r="AQ26" s="36"/>
      <c r="AR26" s="39"/>
      <c r="BE26" s="304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04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14" t="s">
        <v>36</v>
      </c>
      <c r="M28" s="314"/>
      <c r="N28" s="314"/>
      <c r="O28" s="314"/>
      <c r="P28" s="314"/>
      <c r="Q28" s="36"/>
      <c r="R28" s="36"/>
      <c r="S28" s="36"/>
      <c r="T28" s="36"/>
      <c r="U28" s="36"/>
      <c r="V28" s="36"/>
      <c r="W28" s="314" t="s">
        <v>37</v>
      </c>
      <c r="X28" s="314"/>
      <c r="Y28" s="314"/>
      <c r="Z28" s="314"/>
      <c r="AA28" s="314"/>
      <c r="AB28" s="314"/>
      <c r="AC28" s="314"/>
      <c r="AD28" s="314"/>
      <c r="AE28" s="314"/>
      <c r="AF28" s="36"/>
      <c r="AG28" s="36"/>
      <c r="AH28" s="36"/>
      <c r="AI28" s="36"/>
      <c r="AJ28" s="36"/>
      <c r="AK28" s="314" t="s">
        <v>38</v>
      </c>
      <c r="AL28" s="314"/>
      <c r="AM28" s="314"/>
      <c r="AN28" s="314"/>
      <c r="AO28" s="314"/>
      <c r="AP28" s="36"/>
      <c r="AQ28" s="36"/>
      <c r="AR28" s="39"/>
      <c r="BE28" s="304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317">
        <v>0.21</v>
      </c>
      <c r="M29" s="316"/>
      <c r="N29" s="316"/>
      <c r="O29" s="316"/>
      <c r="P29" s="316"/>
      <c r="Q29" s="41"/>
      <c r="R29" s="41"/>
      <c r="S29" s="41"/>
      <c r="T29" s="41"/>
      <c r="U29" s="41"/>
      <c r="V29" s="41"/>
      <c r="W29" s="315">
        <f>ROUND(AZ54, 2)</f>
        <v>0</v>
      </c>
      <c r="X29" s="316"/>
      <c r="Y29" s="316"/>
      <c r="Z29" s="316"/>
      <c r="AA29" s="316"/>
      <c r="AB29" s="316"/>
      <c r="AC29" s="316"/>
      <c r="AD29" s="316"/>
      <c r="AE29" s="316"/>
      <c r="AF29" s="41"/>
      <c r="AG29" s="41"/>
      <c r="AH29" s="41"/>
      <c r="AI29" s="41"/>
      <c r="AJ29" s="41"/>
      <c r="AK29" s="315">
        <f>ROUND(AV54, 2)</f>
        <v>0</v>
      </c>
      <c r="AL29" s="316"/>
      <c r="AM29" s="316"/>
      <c r="AN29" s="316"/>
      <c r="AO29" s="316"/>
      <c r="AP29" s="41"/>
      <c r="AQ29" s="41"/>
      <c r="AR29" s="42"/>
      <c r="BE29" s="305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317">
        <v>0.15</v>
      </c>
      <c r="M30" s="316"/>
      <c r="N30" s="316"/>
      <c r="O30" s="316"/>
      <c r="P30" s="316"/>
      <c r="Q30" s="41"/>
      <c r="R30" s="41"/>
      <c r="S30" s="41"/>
      <c r="T30" s="41"/>
      <c r="U30" s="41"/>
      <c r="V30" s="41"/>
      <c r="W30" s="315">
        <f>ROUND(BA54, 2)</f>
        <v>0</v>
      </c>
      <c r="X30" s="316"/>
      <c r="Y30" s="316"/>
      <c r="Z30" s="316"/>
      <c r="AA30" s="316"/>
      <c r="AB30" s="316"/>
      <c r="AC30" s="316"/>
      <c r="AD30" s="316"/>
      <c r="AE30" s="316"/>
      <c r="AF30" s="41"/>
      <c r="AG30" s="41"/>
      <c r="AH30" s="41"/>
      <c r="AI30" s="41"/>
      <c r="AJ30" s="41"/>
      <c r="AK30" s="315">
        <f>ROUND(AW54, 2)</f>
        <v>0</v>
      </c>
      <c r="AL30" s="316"/>
      <c r="AM30" s="316"/>
      <c r="AN30" s="316"/>
      <c r="AO30" s="316"/>
      <c r="AP30" s="41"/>
      <c r="AQ30" s="41"/>
      <c r="AR30" s="42"/>
      <c r="BE30" s="305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317">
        <v>0.21</v>
      </c>
      <c r="M31" s="316"/>
      <c r="N31" s="316"/>
      <c r="O31" s="316"/>
      <c r="P31" s="316"/>
      <c r="Q31" s="41"/>
      <c r="R31" s="41"/>
      <c r="S31" s="41"/>
      <c r="T31" s="41"/>
      <c r="U31" s="41"/>
      <c r="V31" s="41"/>
      <c r="W31" s="315">
        <f>ROUND(BB54, 2)</f>
        <v>0</v>
      </c>
      <c r="X31" s="316"/>
      <c r="Y31" s="316"/>
      <c r="Z31" s="316"/>
      <c r="AA31" s="316"/>
      <c r="AB31" s="316"/>
      <c r="AC31" s="316"/>
      <c r="AD31" s="316"/>
      <c r="AE31" s="316"/>
      <c r="AF31" s="41"/>
      <c r="AG31" s="41"/>
      <c r="AH31" s="41"/>
      <c r="AI31" s="41"/>
      <c r="AJ31" s="41"/>
      <c r="AK31" s="315">
        <v>0</v>
      </c>
      <c r="AL31" s="316"/>
      <c r="AM31" s="316"/>
      <c r="AN31" s="316"/>
      <c r="AO31" s="316"/>
      <c r="AP31" s="41"/>
      <c r="AQ31" s="41"/>
      <c r="AR31" s="42"/>
      <c r="BE31" s="305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317">
        <v>0.15</v>
      </c>
      <c r="M32" s="316"/>
      <c r="N32" s="316"/>
      <c r="O32" s="316"/>
      <c r="P32" s="316"/>
      <c r="Q32" s="41"/>
      <c r="R32" s="41"/>
      <c r="S32" s="41"/>
      <c r="T32" s="41"/>
      <c r="U32" s="41"/>
      <c r="V32" s="41"/>
      <c r="W32" s="315">
        <f>ROUND(BC54, 2)</f>
        <v>0</v>
      </c>
      <c r="X32" s="316"/>
      <c r="Y32" s="316"/>
      <c r="Z32" s="316"/>
      <c r="AA32" s="316"/>
      <c r="AB32" s="316"/>
      <c r="AC32" s="316"/>
      <c r="AD32" s="316"/>
      <c r="AE32" s="316"/>
      <c r="AF32" s="41"/>
      <c r="AG32" s="41"/>
      <c r="AH32" s="41"/>
      <c r="AI32" s="41"/>
      <c r="AJ32" s="41"/>
      <c r="AK32" s="315">
        <v>0</v>
      </c>
      <c r="AL32" s="316"/>
      <c r="AM32" s="316"/>
      <c r="AN32" s="316"/>
      <c r="AO32" s="316"/>
      <c r="AP32" s="41"/>
      <c r="AQ32" s="41"/>
      <c r="AR32" s="42"/>
      <c r="BE32" s="305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317">
        <v>0</v>
      </c>
      <c r="M33" s="316"/>
      <c r="N33" s="316"/>
      <c r="O33" s="316"/>
      <c r="P33" s="316"/>
      <c r="Q33" s="41"/>
      <c r="R33" s="41"/>
      <c r="S33" s="41"/>
      <c r="T33" s="41"/>
      <c r="U33" s="41"/>
      <c r="V33" s="41"/>
      <c r="W33" s="315">
        <f>ROUND(BD54, 2)</f>
        <v>0</v>
      </c>
      <c r="X33" s="316"/>
      <c r="Y33" s="316"/>
      <c r="Z33" s="316"/>
      <c r="AA33" s="316"/>
      <c r="AB33" s="316"/>
      <c r="AC33" s="316"/>
      <c r="AD33" s="316"/>
      <c r="AE33" s="316"/>
      <c r="AF33" s="41"/>
      <c r="AG33" s="41"/>
      <c r="AH33" s="41"/>
      <c r="AI33" s="41"/>
      <c r="AJ33" s="41"/>
      <c r="AK33" s="315">
        <v>0</v>
      </c>
      <c r="AL33" s="316"/>
      <c r="AM33" s="316"/>
      <c r="AN33" s="316"/>
      <c r="AO33" s="316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318" t="s">
        <v>47</v>
      </c>
      <c r="Y35" s="319"/>
      <c r="Z35" s="319"/>
      <c r="AA35" s="319"/>
      <c r="AB35" s="319"/>
      <c r="AC35" s="45"/>
      <c r="AD35" s="45"/>
      <c r="AE35" s="45"/>
      <c r="AF35" s="45"/>
      <c r="AG35" s="45"/>
      <c r="AH35" s="45"/>
      <c r="AI35" s="45"/>
      <c r="AJ35" s="45"/>
      <c r="AK35" s="320">
        <f>SUM(AK26:AK33)</f>
        <v>0</v>
      </c>
      <c r="AL35" s="319"/>
      <c r="AM35" s="319"/>
      <c r="AN35" s="319"/>
      <c r="AO35" s="321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48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2022016_VZ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22" t="str">
        <f>K6</f>
        <v>Oprava podlah v operačních sálech 2 a 3 Nemocnice Most</v>
      </c>
      <c r="M45" s="323"/>
      <c r="N45" s="323"/>
      <c r="O45" s="323"/>
      <c r="P45" s="323"/>
      <c r="Q45" s="323"/>
      <c r="R45" s="323"/>
      <c r="S45" s="323"/>
      <c r="T45" s="323"/>
      <c r="U45" s="323"/>
      <c r="V45" s="323"/>
      <c r="W45" s="323"/>
      <c r="X45" s="323"/>
      <c r="Y45" s="323"/>
      <c r="Z45" s="323"/>
      <c r="AA45" s="323"/>
      <c r="AB45" s="323"/>
      <c r="AC45" s="323"/>
      <c r="AD45" s="323"/>
      <c r="AE45" s="323"/>
      <c r="AF45" s="323"/>
      <c r="AG45" s="323"/>
      <c r="AH45" s="323"/>
      <c r="AI45" s="323"/>
      <c r="AJ45" s="323"/>
      <c r="AK45" s="323"/>
      <c r="AL45" s="323"/>
      <c r="AM45" s="323"/>
      <c r="AN45" s="323"/>
      <c r="AO45" s="323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24" t="str">
        <f>IF(AN8= "","",AN8)</f>
        <v>12. 5. 2022</v>
      </c>
      <c r="AN47" s="324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0" s="2" customFormat="1" ht="14.85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30</v>
      </c>
      <c r="AJ49" s="36"/>
      <c r="AK49" s="36"/>
      <c r="AL49" s="36"/>
      <c r="AM49" s="325" t="str">
        <f>IF(E17="","",E17)</f>
        <v xml:space="preserve"> </v>
      </c>
      <c r="AN49" s="326"/>
      <c r="AO49" s="326"/>
      <c r="AP49" s="326"/>
      <c r="AQ49" s="36"/>
      <c r="AR49" s="39"/>
      <c r="AS49" s="327" t="s">
        <v>49</v>
      </c>
      <c r="AT49" s="328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0" s="2" customFormat="1" ht="14.85" customHeight="1">
      <c r="A50" s="34"/>
      <c r="B50" s="35"/>
      <c r="C50" s="29" t="s">
        <v>28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32</v>
      </c>
      <c r="AJ50" s="36"/>
      <c r="AK50" s="36"/>
      <c r="AL50" s="36"/>
      <c r="AM50" s="325" t="str">
        <f>IF(E20="","",E20)</f>
        <v xml:space="preserve"> </v>
      </c>
      <c r="AN50" s="326"/>
      <c r="AO50" s="326"/>
      <c r="AP50" s="326"/>
      <c r="AQ50" s="36"/>
      <c r="AR50" s="39"/>
      <c r="AS50" s="329"/>
      <c r="AT50" s="330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0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31"/>
      <c r="AT51" s="332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0" s="2" customFormat="1" ht="29.25" customHeight="1">
      <c r="A52" s="34"/>
      <c r="B52" s="35"/>
      <c r="C52" s="333" t="s">
        <v>50</v>
      </c>
      <c r="D52" s="334"/>
      <c r="E52" s="334"/>
      <c r="F52" s="334"/>
      <c r="G52" s="334"/>
      <c r="H52" s="66"/>
      <c r="I52" s="335" t="s">
        <v>51</v>
      </c>
      <c r="J52" s="334"/>
      <c r="K52" s="334"/>
      <c r="L52" s="334"/>
      <c r="M52" s="334"/>
      <c r="N52" s="334"/>
      <c r="O52" s="334"/>
      <c r="P52" s="334"/>
      <c r="Q52" s="334"/>
      <c r="R52" s="334"/>
      <c r="S52" s="334"/>
      <c r="T52" s="334"/>
      <c r="U52" s="334"/>
      <c r="V52" s="334"/>
      <c r="W52" s="334"/>
      <c r="X52" s="334"/>
      <c r="Y52" s="334"/>
      <c r="Z52" s="334"/>
      <c r="AA52" s="334"/>
      <c r="AB52" s="334"/>
      <c r="AC52" s="334"/>
      <c r="AD52" s="334"/>
      <c r="AE52" s="334"/>
      <c r="AF52" s="334"/>
      <c r="AG52" s="336" t="s">
        <v>52</v>
      </c>
      <c r="AH52" s="334"/>
      <c r="AI52" s="334"/>
      <c r="AJ52" s="334"/>
      <c r="AK52" s="334"/>
      <c r="AL52" s="334"/>
      <c r="AM52" s="334"/>
      <c r="AN52" s="335" t="s">
        <v>53</v>
      </c>
      <c r="AO52" s="334"/>
      <c r="AP52" s="334"/>
      <c r="AQ52" s="67" t="s">
        <v>54</v>
      </c>
      <c r="AR52" s="39"/>
      <c r="AS52" s="68" t="s">
        <v>55</v>
      </c>
      <c r="AT52" s="69" t="s">
        <v>56</v>
      </c>
      <c r="AU52" s="69" t="s">
        <v>57</v>
      </c>
      <c r="AV52" s="69" t="s">
        <v>58</v>
      </c>
      <c r="AW52" s="69" t="s">
        <v>59</v>
      </c>
      <c r="AX52" s="69" t="s">
        <v>60</v>
      </c>
      <c r="AY52" s="69" t="s">
        <v>61</v>
      </c>
      <c r="AZ52" s="69" t="s">
        <v>62</v>
      </c>
      <c r="BA52" s="69" t="s">
        <v>63</v>
      </c>
      <c r="BB52" s="69" t="s">
        <v>64</v>
      </c>
      <c r="BC52" s="69" t="s">
        <v>65</v>
      </c>
      <c r="BD52" s="70" t="s">
        <v>66</v>
      </c>
      <c r="BE52" s="34"/>
    </row>
    <row r="53" spans="1:90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0" s="6" customFormat="1" ht="32.450000000000003" customHeight="1">
      <c r="B54" s="74"/>
      <c r="C54" s="75" t="s">
        <v>67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40">
        <f>ROUND(AG55,2)</f>
        <v>0</v>
      </c>
      <c r="AH54" s="340"/>
      <c r="AI54" s="340"/>
      <c r="AJ54" s="340"/>
      <c r="AK54" s="340"/>
      <c r="AL54" s="340"/>
      <c r="AM54" s="340"/>
      <c r="AN54" s="341">
        <f>SUM(AG54,AT54)</f>
        <v>0</v>
      </c>
      <c r="AO54" s="341"/>
      <c r="AP54" s="341"/>
      <c r="AQ54" s="78" t="s">
        <v>19</v>
      </c>
      <c r="AR54" s="79"/>
      <c r="AS54" s="80">
        <f>ROUND(AS55,2)</f>
        <v>0</v>
      </c>
      <c r="AT54" s="81">
        <f>ROUND(SUM(AV54:AW54),2)</f>
        <v>0</v>
      </c>
      <c r="AU54" s="82">
        <f>ROUND(AU55,5)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ROUND(AZ55,2)</f>
        <v>0</v>
      </c>
      <c r="BA54" s="81">
        <f>ROUND(BA55,2)</f>
        <v>0</v>
      </c>
      <c r="BB54" s="81">
        <f>ROUND(BB55,2)</f>
        <v>0</v>
      </c>
      <c r="BC54" s="81">
        <f>ROUND(BC55,2)</f>
        <v>0</v>
      </c>
      <c r="BD54" s="83">
        <f>ROUND(BD55,2)</f>
        <v>0</v>
      </c>
      <c r="BS54" s="84" t="s">
        <v>68</v>
      </c>
      <c r="BT54" s="84" t="s">
        <v>69</v>
      </c>
      <c r="BV54" s="84" t="s">
        <v>70</v>
      </c>
      <c r="BW54" s="84" t="s">
        <v>5</v>
      </c>
      <c r="BX54" s="84" t="s">
        <v>71</v>
      </c>
      <c r="CL54" s="84" t="s">
        <v>19</v>
      </c>
    </row>
    <row r="55" spans="1:90" s="7" customFormat="1" ht="26.1" customHeight="1">
      <c r="A55" s="85" t="s">
        <v>72</v>
      </c>
      <c r="B55" s="86"/>
      <c r="C55" s="87"/>
      <c r="D55" s="339" t="s">
        <v>14</v>
      </c>
      <c r="E55" s="339"/>
      <c r="F55" s="339"/>
      <c r="G55" s="339"/>
      <c r="H55" s="339"/>
      <c r="I55" s="88"/>
      <c r="J55" s="339" t="s">
        <v>17</v>
      </c>
      <c r="K55" s="339"/>
      <c r="L55" s="339"/>
      <c r="M55" s="339"/>
      <c r="N55" s="339"/>
      <c r="O55" s="339"/>
      <c r="P55" s="339"/>
      <c r="Q55" s="339"/>
      <c r="R55" s="339"/>
      <c r="S55" s="339"/>
      <c r="T55" s="339"/>
      <c r="U55" s="339"/>
      <c r="V55" s="339"/>
      <c r="W55" s="339"/>
      <c r="X55" s="339"/>
      <c r="Y55" s="339"/>
      <c r="Z55" s="339"/>
      <c r="AA55" s="339"/>
      <c r="AB55" s="339"/>
      <c r="AC55" s="339"/>
      <c r="AD55" s="339"/>
      <c r="AE55" s="339"/>
      <c r="AF55" s="339"/>
      <c r="AG55" s="337">
        <f>'2022016_VZ - Oprava podla...'!J28</f>
        <v>0</v>
      </c>
      <c r="AH55" s="338"/>
      <c r="AI55" s="338"/>
      <c r="AJ55" s="338"/>
      <c r="AK55" s="338"/>
      <c r="AL55" s="338"/>
      <c r="AM55" s="338"/>
      <c r="AN55" s="337">
        <f>SUM(AG55,AT55)</f>
        <v>0</v>
      </c>
      <c r="AO55" s="338"/>
      <c r="AP55" s="338"/>
      <c r="AQ55" s="89" t="s">
        <v>73</v>
      </c>
      <c r="AR55" s="90"/>
      <c r="AS55" s="91">
        <v>0</v>
      </c>
      <c r="AT55" s="92">
        <f>ROUND(SUM(AV55:AW55),2)</f>
        <v>0</v>
      </c>
      <c r="AU55" s="93">
        <f>'2022016_VZ - Oprava podla...'!P85</f>
        <v>0</v>
      </c>
      <c r="AV55" s="92">
        <f>'2022016_VZ - Oprava podla...'!J31</f>
        <v>0</v>
      </c>
      <c r="AW55" s="92">
        <f>'2022016_VZ - Oprava podla...'!J32</f>
        <v>0</v>
      </c>
      <c r="AX55" s="92">
        <f>'2022016_VZ - Oprava podla...'!J33</f>
        <v>0</v>
      </c>
      <c r="AY55" s="92">
        <f>'2022016_VZ - Oprava podla...'!J34</f>
        <v>0</v>
      </c>
      <c r="AZ55" s="92">
        <f>'2022016_VZ - Oprava podla...'!F31</f>
        <v>0</v>
      </c>
      <c r="BA55" s="92">
        <f>'2022016_VZ - Oprava podla...'!F32</f>
        <v>0</v>
      </c>
      <c r="BB55" s="92">
        <f>'2022016_VZ - Oprava podla...'!F33</f>
        <v>0</v>
      </c>
      <c r="BC55" s="92">
        <f>'2022016_VZ - Oprava podla...'!F34</f>
        <v>0</v>
      </c>
      <c r="BD55" s="94">
        <f>'2022016_VZ - Oprava podla...'!F35</f>
        <v>0</v>
      </c>
      <c r="BT55" s="95" t="s">
        <v>74</v>
      </c>
      <c r="BU55" s="95" t="s">
        <v>75</v>
      </c>
      <c r="BV55" s="95" t="s">
        <v>70</v>
      </c>
      <c r="BW55" s="95" t="s">
        <v>5</v>
      </c>
      <c r="BX55" s="95" t="s">
        <v>71</v>
      </c>
      <c r="CL55" s="95" t="s">
        <v>19</v>
      </c>
    </row>
    <row r="56" spans="1:90" s="2" customFormat="1" ht="30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9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0" s="2" customFormat="1" ht="6.95" customHeight="1">
      <c r="A57" s="34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sheetProtection algorithmName="SHA-512" hashValue="Q3563/z4v93vIf4/yqX8fHyaZZ1NOvBHjHzX00PLu+4ZZFcmtcGpPUq3y0MqvIBVha/+RAuh7Y4KmCVuaySMDA==" saltValue="tXzS21Fb5hbXFvHN1szB4IBUUuoMnjNXzSsHUyHshbE9DPNONQ2jTsIIYQL3JtcrVd/XhAaSpSvainHLpIF5ug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2022016_VZ - Oprava podla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1"/>
  <sheetViews>
    <sheetView showGridLines="0" workbookViewId="0"/>
  </sheetViews>
  <sheetFormatPr defaultRowHeight="15"/>
  <cols>
    <col min="1" max="1" width="8.1640625" style="1" customWidth="1"/>
    <col min="2" max="2" width="1.1640625" style="1" customWidth="1"/>
    <col min="3" max="3" width="4.1640625" style="1" customWidth="1"/>
    <col min="4" max="4" width="4.33203125" style="1" customWidth="1"/>
    <col min="5" max="5" width="16.83203125" style="1" customWidth="1"/>
    <col min="6" max="6" width="99" style="1" customWidth="1"/>
    <col min="7" max="7" width="7.33203125" style="1" customWidth="1"/>
    <col min="8" max="8" width="13.6640625" style="1" customWidth="1"/>
    <col min="9" max="9" width="15.5" style="1" customWidth="1"/>
    <col min="10" max="11" width="21.83203125" style="1" customWidth="1"/>
    <col min="12" max="12" width="9.1640625" style="1" customWidth="1"/>
    <col min="13" max="13" width="10.5" style="1" hidden="1" customWidth="1"/>
    <col min="14" max="14" width="9.1640625" style="1" hidden="1"/>
    <col min="15" max="20" width="13.83203125" style="1" hidden="1" customWidth="1"/>
    <col min="21" max="21" width="16" style="1" hidden="1" customWidth="1"/>
    <col min="22" max="22" width="12.1640625" style="1" customWidth="1"/>
    <col min="23" max="23" width="16" style="1" customWidth="1"/>
    <col min="24" max="24" width="12.1640625" style="1" customWidth="1"/>
    <col min="25" max="25" width="14.6640625" style="1" customWidth="1"/>
    <col min="26" max="26" width="10.83203125" style="1" customWidth="1"/>
    <col min="27" max="27" width="14.6640625" style="1" customWidth="1"/>
    <col min="28" max="28" width="16" style="1" customWidth="1"/>
    <col min="29" max="29" width="10.83203125" style="1" customWidth="1"/>
    <col min="30" max="30" width="14.6640625" style="1" customWidth="1"/>
    <col min="31" max="31" width="16" style="1" customWidth="1"/>
    <col min="44" max="65" width="9.1640625" style="1" hidden="1"/>
  </cols>
  <sheetData>
    <row r="2" spans="1:46" s="1" customFormat="1" ht="36.950000000000003" customHeight="1">
      <c r="L2" s="342"/>
      <c r="M2" s="342"/>
      <c r="N2" s="342"/>
      <c r="O2" s="342"/>
      <c r="P2" s="342"/>
      <c r="Q2" s="342"/>
      <c r="R2" s="342"/>
      <c r="S2" s="342"/>
      <c r="T2" s="342"/>
      <c r="U2" s="342"/>
      <c r="V2" s="342"/>
      <c r="AT2" s="17" t="s">
        <v>5</v>
      </c>
    </row>
    <row r="3" spans="1:46" s="1" customFormat="1" ht="6.95" customHeight="1">
      <c r="B3" s="96"/>
      <c r="C3" s="97"/>
      <c r="D3" s="97"/>
      <c r="E3" s="97"/>
      <c r="F3" s="97"/>
      <c r="G3" s="97"/>
      <c r="H3" s="97"/>
      <c r="I3" s="97"/>
      <c r="J3" s="97"/>
      <c r="K3" s="97"/>
      <c r="L3" s="20"/>
      <c r="AT3" s="17" t="s">
        <v>76</v>
      </c>
    </row>
    <row r="4" spans="1:46" s="1" customFormat="1" ht="24.95" customHeight="1">
      <c r="B4" s="20"/>
      <c r="D4" s="98" t="s">
        <v>77</v>
      </c>
      <c r="L4" s="20"/>
      <c r="M4" s="99" t="s">
        <v>10</v>
      </c>
      <c r="AT4" s="17" t="s">
        <v>4</v>
      </c>
    </row>
    <row r="5" spans="1:46" s="1" customFormat="1" ht="6.95" customHeight="1">
      <c r="B5" s="20"/>
      <c r="L5" s="20"/>
    </row>
    <row r="6" spans="1:46" s="2" customFormat="1" ht="12" customHeight="1">
      <c r="A6" s="34"/>
      <c r="B6" s="39"/>
      <c r="C6" s="34"/>
      <c r="D6" s="100" t="s">
        <v>16</v>
      </c>
      <c r="E6" s="34"/>
      <c r="F6" s="34"/>
      <c r="G6" s="34"/>
      <c r="H6" s="34"/>
      <c r="I6" s="34"/>
      <c r="J6" s="34"/>
      <c r="K6" s="34"/>
      <c r="L6" s="10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pans="1:46" s="2" customFormat="1" ht="15.75" customHeight="1">
      <c r="A7" s="34"/>
      <c r="B7" s="39"/>
      <c r="C7" s="34"/>
      <c r="D7" s="34"/>
      <c r="E7" s="343" t="s">
        <v>17</v>
      </c>
      <c r="F7" s="344"/>
      <c r="G7" s="344"/>
      <c r="H7" s="344"/>
      <c r="I7" s="34"/>
      <c r="J7" s="34"/>
      <c r="K7" s="34"/>
      <c r="L7" s="10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1:46" s="2" customFormat="1" ht="11.25">
      <c r="A8" s="34"/>
      <c r="B8" s="39"/>
      <c r="C8" s="34"/>
      <c r="D8" s="34"/>
      <c r="E8" s="34"/>
      <c r="F8" s="34"/>
      <c r="G8" s="34"/>
      <c r="H8" s="34"/>
      <c r="I8" s="34"/>
      <c r="J8" s="34"/>
      <c r="K8" s="34"/>
      <c r="L8" s="10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2" customHeight="1">
      <c r="A9" s="34"/>
      <c r="B9" s="39"/>
      <c r="C9" s="34"/>
      <c r="D9" s="100" t="s">
        <v>18</v>
      </c>
      <c r="E9" s="34"/>
      <c r="F9" s="102" t="s">
        <v>19</v>
      </c>
      <c r="G9" s="34"/>
      <c r="H9" s="34"/>
      <c r="I9" s="100" t="s">
        <v>20</v>
      </c>
      <c r="J9" s="102" t="s">
        <v>19</v>
      </c>
      <c r="K9" s="34"/>
      <c r="L9" s="10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00" t="s">
        <v>21</v>
      </c>
      <c r="E10" s="34"/>
      <c r="F10" s="102" t="s">
        <v>22</v>
      </c>
      <c r="G10" s="34"/>
      <c r="H10" s="34"/>
      <c r="I10" s="100" t="s">
        <v>23</v>
      </c>
      <c r="J10" s="103" t="str">
        <f>'Rekapitulace stavby'!AN8</f>
        <v>12. 5. 2022</v>
      </c>
      <c r="K10" s="34"/>
      <c r="L10" s="10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0.9" customHeight="1">
      <c r="A11" s="34"/>
      <c r="B11" s="39"/>
      <c r="C11" s="34"/>
      <c r="D11" s="34"/>
      <c r="E11" s="34"/>
      <c r="F11" s="34"/>
      <c r="G11" s="34"/>
      <c r="H11" s="34"/>
      <c r="I11" s="34"/>
      <c r="J11" s="34"/>
      <c r="K11" s="34"/>
      <c r="L11" s="10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0" t="s">
        <v>25</v>
      </c>
      <c r="E12" s="34"/>
      <c r="F12" s="34"/>
      <c r="G12" s="34"/>
      <c r="H12" s="34"/>
      <c r="I12" s="100" t="s">
        <v>26</v>
      </c>
      <c r="J12" s="102" t="str">
        <f>IF('Rekapitulace stavby'!AN10="","",'Rekapitulace stavby'!AN10)</f>
        <v/>
      </c>
      <c r="K12" s="34"/>
      <c r="L12" s="10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8" customHeight="1">
      <c r="A13" s="34"/>
      <c r="B13" s="39"/>
      <c r="C13" s="34"/>
      <c r="D13" s="34"/>
      <c r="E13" s="102" t="str">
        <f>IF('Rekapitulace stavby'!E11="","",'Rekapitulace stavby'!E11)</f>
        <v xml:space="preserve"> </v>
      </c>
      <c r="F13" s="34"/>
      <c r="G13" s="34"/>
      <c r="H13" s="34"/>
      <c r="I13" s="100" t="s">
        <v>27</v>
      </c>
      <c r="J13" s="102" t="str">
        <f>IF('Rekapitulace stavby'!AN11="","",'Rekapitulace stavby'!AN11)</f>
        <v/>
      </c>
      <c r="K13" s="34"/>
      <c r="L13" s="10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6.95" customHeigh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10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00" t="s">
        <v>28</v>
      </c>
      <c r="E15" s="34"/>
      <c r="F15" s="34"/>
      <c r="G15" s="34"/>
      <c r="H15" s="34"/>
      <c r="I15" s="100" t="s">
        <v>26</v>
      </c>
      <c r="J15" s="30" t="str">
        <f>'Rekapitulace stavby'!AN13</f>
        <v>Vyplň údaj</v>
      </c>
      <c r="K15" s="34"/>
      <c r="L15" s="10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8" customHeight="1">
      <c r="A16" s="34"/>
      <c r="B16" s="39"/>
      <c r="C16" s="34"/>
      <c r="D16" s="34"/>
      <c r="E16" s="345" t="str">
        <f>'Rekapitulace stavby'!E14</f>
        <v>Vyplň údaj</v>
      </c>
      <c r="F16" s="346"/>
      <c r="G16" s="346"/>
      <c r="H16" s="346"/>
      <c r="I16" s="100" t="s">
        <v>27</v>
      </c>
      <c r="J16" s="30" t="str">
        <f>'Rekapitulace stavby'!AN14</f>
        <v>Vyplň údaj</v>
      </c>
      <c r="K16" s="34"/>
      <c r="L16" s="10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6.95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10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00" t="s">
        <v>30</v>
      </c>
      <c r="E18" s="34"/>
      <c r="F18" s="34"/>
      <c r="G18" s="34"/>
      <c r="H18" s="34"/>
      <c r="I18" s="100" t="s">
        <v>26</v>
      </c>
      <c r="J18" s="102" t="str">
        <f>IF('Rekapitulace stavby'!AN16="","",'Rekapitulace stavby'!AN16)</f>
        <v/>
      </c>
      <c r="K18" s="34"/>
      <c r="L18" s="10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2" t="str">
        <f>IF('Rekapitulace stavby'!E17="","",'Rekapitulace stavby'!E17)</f>
        <v xml:space="preserve"> </v>
      </c>
      <c r="F19" s="34"/>
      <c r="G19" s="34"/>
      <c r="H19" s="34"/>
      <c r="I19" s="100" t="s">
        <v>27</v>
      </c>
      <c r="J19" s="102" t="str">
        <f>IF('Rekapitulace stavby'!AN17="","",'Rekapitulace stavby'!AN17)</f>
        <v/>
      </c>
      <c r="K19" s="34"/>
      <c r="L19" s="10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5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10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00" t="s">
        <v>32</v>
      </c>
      <c r="E21" s="34"/>
      <c r="F21" s="34"/>
      <c r="G21" s="34"/>
      <c r="H21" s="34"/>
      <c r="I21" s="100" t="s">
        <v>26</v>
      </c>
      <c r="J21" s="102" t="str">
        <f>IF('Rekapitulace stavby'!AN19="","",'Rekapitulace stavby'!AN19)</f>
        <v/>
      </c>
      <c r="K21" s="34"/>
      <c r="L21" s="10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102" t="str">
        <f>IF('Rekapitulace stavby'!E20="","",'Rekapitulace stavby'!E20)</f>
        <v xml:space="preserve"> </v>
      </c>
      <c r="F22" s="34"/>
      <c r="G22" s="34"/>
      <c r="H22" s="34"/>
      <c r="I22" s="100" t="s">
        <v>27</v>
      </c>
      <c r="J22" s="102" t="str">
        <f>IF('Rekapitulace stavby'!AN20="","",'Rekapitulace stavby'!AN20)</f>
        <v/>
      </c>
      <c r="K22" s="34"/>
      <c r="L22" s="10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5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10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00" t="s">
        <v>33</v>
      </c>
      <c r="E24" s="34"/>
      <c r="F24" s="34"/>
      <c r="G24" s="34"/>
      <c r="H24" s="34"/>
      <c r="I24" s="34"/>
      <c r="J24" s="34"/>
      <c r="K24" s="34"/>
      <c r="L24" s="10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8" customFormat="1" ht="43.9" customHeight="1">
      <c r="A25" s="104"/>
      <c r="B25" s="105"/>
      <c r="C25" s="104"/>
      <c r="D25" s="104"/>
      <c r="E25" s="347" t="s">
        <v>34</v>
      </c>
      <c r="F25" s="347"/>
      <c r="G25" s="347"/>
      <c r="H25" s="347"/>
      <c r="I25" s="104"/>
      <c r="J25" s="104"/>
      <c r="K25" s="104"/>
      <c r="L25" s="106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</row>
    <row r="26" spans="1:31" s="2" customFormat="1" ht="6.95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10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107"/>
      <c r="E27" s="107"/>
      <c r="F27" s="107"/>
      <c r="G27" s="107"/>
      <c r="H27" s="107"/>
      <c r="I27" s="107"/>
      <c r="J27" s="107"/>
      <c r="K27" s="107"/>
      <c r="L27" s="10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25.35" customHeight="1">
      <c r="A28" s="34"/>
      <c r="B28" s="39"/>
      <c r="C28" s="34"/>
      <c r="D28" s="108" t="s">
        <v>35</v>
      </c>
      <c r="E28" s="34"/>
      <c r="F28" s="34"/>
      <c r="G28" s="34"/>
      <c r="H28" s="34"/>
      <c r="I28" s="34"/>
      <c r="J28" s="109">
        <f>ROUND(J85, 2)</f>
        <v>0</v>
      </c>
      <c r="K28" s="34"/>
      <c r="L28" s="10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07"/>
      <c r="E29" s="107"/>
      <c r="F29" s="107"/>
      <c r="G29" s="107"/>
      <c r="H29" s="107"/>
      <c r="I29" s="107"/>
      <c r="J29" s="107"/>
      <c r="K29" s="107"/>
      <c r="L29" s="10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>
      <c r="A30" s="34"/>
      <c r="B30" s="39"/>
      <c r="C30" s="34"/>
      <c r="D30" s="34"/>
      <c r="E30" s="34"/>
      <c r="F30" s="110" t="s">
        <v>37</v>
      </c>
      <c r="G30" s="34"/>
      <c r="H30" s="34"/>
      <c r="I30" s="110" t="s">
        <v>36</v>
      </c>
      <c r="J30" s="110" t="s">
        <v>38</v>
      </c>
      <c r="K30" s="34"/>
      <c r="L30" s="10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>
      <c r="A31" s="34"/>
      <c r="B31" s="39"/>
      <c r="C31" s="34"/>
      <c r="D31" s="111" t="s">
        <v>39</v>
      </c>
      <c r="E31" s="100" t="s">
        <v>40</v>
      </c>
      <c r="F31" s="112">
        <f>ROUND((SUM(BE85:BE240)),  2)</f>
        <v>0</v>
      </c>
      <c r="G31" s="34"/>
      <c r="H31" s="34"/>
      <c r="I31" s="113">
        <v>0.21</v>
      </c>
      <c r="J31" s="112">
        <f>ROUND(((SUM(BE85:BE240))*I31),  2)</f>
        <v>0</v>
      </c>
      <c r="K31" s="34"/>
      <c r="L31" s="10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100" t="s">
        <v>41</v>
      </c>
      <c r="F32" s="112">
        <f>ROUND((SUM(BF85:BF240)),  2)</f>
        <v>0</v>
      </c>
      <c r="G32" s="34"/>
      <c r="H32" s="34"/>
      <c r="I32" s="113">
        <v>0.15</v>
      </c>
      <c r="J32" s="112">
        <f>ROUND(((SUM(BF85:BF240))*I32),  2)</f>
        <v>0</v>
      </c>
      <c r="K32" s="34"/>
      <c r="L32" s="10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34"/>
      <c r="E33" s="100" t="s">
        <v>42</v>
      </c>
      <c r="F33" s="112">
        <f>ROUND((SUM(BG85:BG240)),  2)</f>
        <v>0</v>
      </c>
      <c r="G33" s="34"/>
      <c r="H33" s="34"/>
      <c r="I33" s="113">
        <v>0.21</v>
      </c>
      <c r="J33" s="112">
        <f>0</f>
        <v>0</v>
      </c>
      <c r="K33" s="34"/>
      <c r="L33" s="10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0" t="s">
        <v>43</v>
      </c>
      <c r="F34" s="112">
        <f>ROUND((SUM(BH85:BH240)),  2)</f>
        <v>0</v>
      </c>
      <c r="G34" s="34"/>
      <c r="H34" s="34"/>
      <c r="I34" s="113">
        <v>0.15</v>
      </c>
      <c r="J34" s="112">
        <f>0</f>
        <v>0</v>
      </c>
      <c r="K34" s="34"/>
      <c r="L34" s="10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0" t="s">
        <v>44</v>
      </c>
      <c r="F35" s="112">
        <f>ROUND((SUM(BI85:BI240)),  2)</f>
        <v>0</v>
      </c>
      <c r="G35" s="34"/>
      <c r="H35" s="34"/>
      <c r="I35" s="113">
        <v>0</v>
      </c>
      <c r="J35" s="112">
        <f>0</f>
        <v>0</v>
      </c>
      <c r="K35" s="34"/>
      <c r="L35" s="10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6.95" customHeight="1">
      <c r="A36" s="34"/>
      <c r="B36" s="39"/>
      <c r="C36" s="34"/>
      <c r="D36" s="34"/>
      <c r="E36" s="34"/>
      <c r="F36" s="34"/>
      <c r="G36" s="34"/>
      <c r="H36" s="34"/>
      <c r="I36" s="34"/>
      <c r="J36" s="34"/>
      <c r="K36" s="34"/>
      <c r="L36" s="10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25.35" customHeight="1">
      <c r="A37" s="34"/>
      <c r="B37" s="39"/>
      <c r="C37" s="114"/>
      <c r="D37" s="115" t="s">
        <v>45</v>
      </c>
      <c r="E37" s="116"/>
      <c r="F37" s="116"/>
      <c r="G37" s="117" t="s">
        <v>46</v>
      </c>
      <c r="H37" s="118" t="s">
        <v>47</v>
      </c>
      <c r="I37" s="116"/>
      <c r="J37" s="119">
        <f>SUM(J28:J35)</f>
        <v>0</v>
      </c>
      <c r="K37" s="120"/>
      <c r="L37" s="10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customHeight="1">
      <c r="A38" s="34"/>
      <c r="B38" s="121"/>
      <c r="C38" s="122"/>
      <c r="D38" s="122"/>
      <c r="E38" s="122"/>
      <c r="F38" s="122"/>
      <c r="G38" s="122"/>
      <c r="H38" s="122"/>
      <c r="I38" s="122"/>
      <c r="J38" s="122"/>
      <c r="K38" s="122"/>
      <c r="L38" s="10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42" spans="1:31" s="2" customFormat="1" ht="6.95" customHeight="1">
      <c r="A42" s="34"/>
      <c r="B42" s="123"/>
      <c r="C42" s="124"/>
      <c r="D42" s="124"/>
      <c r="E42" s="124"/>
      <c r="F42" s="124"/>
      <c r="G42" s="124"/>
      <c r="H42" s="124"/>
      <c r="I42" s="124"/>
      <c r="J42" s="124"/>
      <c r="K42" s="124"/>
      <c r="L42" s="10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2" customFormat="1" ht="24.95" customHeight="1">
      <c r="A43" s="34"/>
      <c r="B43" s="35"/>
      <c r="C43" s="23" t="s">
        <v>78</v>
      </c>
      <c r="D43" s="36"/>
      <c r="E43" s="36"/>
      <c r="F43" s="36"/>
      <c r="G43" s="36"/>
      <c r="H43" s="36"/>
      <c r="I43" s="36"/>
      <c r="J43" s="36"/>
      <c r="K43" s="36"/>
      <c r="L43" s="101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spans="1:31" s="2" customFormat="1" ht="6.95" customHeight="1">
      <c r="A44" s="34"/>
      <c r="B44" s="35"/>
      <c r="C44" s="36"/>
      <c r="D44" s="36"/>
      <c r="E44" s="36"/>
      <c r="F44" s="36"/>
      <c r="G44" s="36"/>
      <c r="H44" s="36"/>
      <c r="I44" s="36"/>
      <c r="J44" s="36"/>
      <c r="K44" s="36"/>
      <c r="L44" s="101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12" customHeight="1">
      <c r="A45" s="34"/>
      <c r="B45" s="35"/>
      <c r="C45" s="29" t="s">
        <v>16</v>
      </c>
      <c r="D45" s="36"/>
      <c r="E45" s="36"/>
      <c r="F45" s="36"/>
      <c r="G45" s="36"/>
      <c r="H45" s="36"/>
      <c r="I45" s="36"/>
      <c r="J45" s="36"/>
      <c r="K45" s="36"/>
      <c r="L45" s="101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15.75" customHeight="1">
      <c r="A46" s="34"/>
      <c r="B46" s="35"/>
      <c r="C46" s="36"/>
      <c r="D46" s="36"/>
      <c r="E46" s="322" t="str">
        <f>E7</f>
        <v>Oprava podlah v operačních sálech 2 a 3 Nemocnice Most</v>
      </c>
      <c r="F46" s="348"/>
      <c r="G46" s="348"/>
      <c r="H46" s="348"/>
      <c r="I46" s="36"/>
      <c r="J46" s="36"/>
      <c r="K46" s="36"/>
      <c r="L46" s="101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6.95" customHeight="1">
      <c r="A47" s="34"/>
      <c r="B47" s="35"/>
      <c r="C47" s="36"/>
      <c r="D47" s="36"/>
      <c r="E47" s="36"/>
      <c r="F47" s="36"/>
      <c r="G47" s="36"/>
      <c r="H47" s="36"/>
      <c r="I47" s="36"/>
      <c r="J47" s="36"/>
      <c r="K47" s="36"/>
      <c r="L47" s="101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2" customHeight="1">
      <c r="A48" s="34"/>
      <c r="B48" s="35"/>
      <c r="C48" s="29" t="s">
        <v>21</v>
      </c>
      <c r="D48" s="36"/>
      <c r="E48" s="36"/>
      <c r="F48" s="27" t="str">
        <f>F10</f>
        <v xml:space="preserve"> </v>
      </c>
      <c r="G48" s="36"/>
      <c r="H48" s="36"/>
      <c r="I48" s="29" t="s">
        <v>23</v>
      </c>
      <c r="J48" s="59" t="str">
        <f>IF(J10="","",J10)</f>
        <v>12. 5. 2022</v>
      </c>
      <c r="K48" s="36"/>
      <c r="L48" s="101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6.95" customHeight="1">
      <c r="A49" s="34"/>
      <c r="B49" s="35"/>
      <c r="C49" s="36"/>
      <c r="D49" s="36"/>
      <c r="E49" s="36"/>
      <c r="F49" s="36"/>
      <c r="G49" s="36"/>
      <c r="H49" s="36"/>
      <c r="I49" s="36"/>
      <c r="J49" s="36"/>
      <c r="K49" s="36"/>
      <c r="L49" s="101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85" customHeight="1">
      <c r="A50" s="34"/>
      <c r="B50" s="35"/>
      <c r="C50" s="29" t="s">
        <v>25</v>
      </c>
      <c r="D50" s="36"/>
      <c r="E50" s="36"/>
      <c r="F50" s="27" t="str">
        <f>E13</f>
        <v xml:space="preserve"> </v>
      </c>
      <c r="G50" s="36"/>
      <c r="H50" s="36"/>
      <c r="I50" s="29" t="s">
        <v>30</v>
      </c>
      <c r="J50" s="32" t="str">
        <f>E19</f>
        <v xml:space="preserve"> </v>
      </c>
      <c r="K50" s="36"/>
      <c r="L50" s="101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14.85" customHeight="1">
      <c r="A51" s="34"/>
      <c r="B51" s="35"/>
      <c r="C51" s="29" t="s">
        <v>28</v>
      </c>
      <c r="D51" s="36"/>
      <c r="E51" s="36"/>
      <c r="F51" s="27" t="str">
        <f>IF(E16="","",E16)</f>
        <v>Vyplň údaj</v>
      </c>
      <c r="G51" s="36"/>
      <c r="H51" s="36"/>
      <c r="I51" s="29" t="s">
        <v>32</v>
      </c>
      <c r="J51" s="32" t="str">
        <f>E22</f>
        <v xml:space="preserve"> </v>
      </c>
      <c r="K51" s="36"/>
      <c r="L51" s="101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0.35" customHeight="1">
      <c r="A52" s="34"/>
      <c r="B52" s="35"/>
      <c r="C52" s="36"/>
      <c r="D52" s="36"/>
      <c r="E52" s="36"/>
      <c r="F52" s="36"/>
      <c r="G52" s="36"/>
      <c r="H52" s="36"/>
      <c r="I52" s="36"/>
      <c r="J52" s="36"/>
      <c r="K52" s="36"/>
      <c r="L52" s="101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29.25" customHeight="1">
      <c r="A53" s="34"/>
      <c r="B53" s="35"/>
      <c r="C53" s="125" t="s">
        <v>79</v>
      </c>
      <c r="D53" s="126"/>
      <c r="E53" s="126"/>
      <c r="F53" s="126"/>
      <c r="G53" s="126"/>
      <c r="H53" s="126"/>
      <c r="I53" s="126"/>
      <c r="J53" s="127" t="s">
        <v>80</v>
      </c>
      <c r="K53" s="126"/>
      <c r="L53" s="101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0.35" customHeight="1">
      <c r="A54" s="34"/>
      <c r="B54" s="35"/>
      <c r="C54" s="36"/>
      <c r="D54" s="36"/>
      <c r="E54" s="36"/>
      <c r="F54" s="36"/>
      <c r="G54" s="36"/>
      <c r="H54" s="36"/>
      <c r="I54" s="36"/>
      <c r="J54" s="36"/>
      <c r="K54" s="36"/>
      <c r="L54" s="101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2.9" customHeight="1">
      <c r="A55" s="34"/>
      <c r="B55" s="35"/>
      <c r="C55" s="128" t="s">
        <v>67</v>
      </c>
      <c r="D55" s="36"/>
      <c r="E55" s="36"/>
      <c r="F55" s="36"/>
      <c r="G55" s="36"/>
      <c r="H55" s="36"/>
      <c r="I55" s="36"/>
      <c r="J55" s="77">
        <f>J85</f>
        <v>0</v>
      </c>
      <c r="K55" s="36"/>
      <c r="L55" s="101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U55" s="17" t="s">
        <v>81</v>
      </c>
    </row>
    <row r="56" spans="1:47" s="9" customFormat="1" ht="24.95" customHeight="1">
      <c r="B56" s="129"/>
      <c r="C56" s="130"/>
      <c r="D56" s="131" t="s">
        <v>82</v>
      </c>
      <c r="E56" s="132"/>
      <c r="F56" s="132"/>
      <c r="G56" s="132"/>
      <c r="H56" s="132"/>
      <c r="I56" s="132"/>
      <c r="J56" s="133">
        <f>J86</f>
        <v>0</v>
      </c>
      <c r="K56" s="130"/>
      <c r="L56" s="134"/>
    </row>
    <row r="57" spans="1:47" s="10" customFormat="1" ht="19.899999999999999" customHeight="1">
      <c r="B57" s="135"/>
      <c r="C57" s="136"/>
      <c r="D57" s="137" t="s">
        <v>83</v>
      </c>
      <c r="E57" s="138"/>
      <c r="F57" s="138"/>
      <c r="G57" s="138"/>
      <c r="H57" s="138"/>
      <c r="I57" s="138"/>
      <c r="J57" s="139">
        <f>J87</f>
        <v>0</v>
      </c>
      <c r="K57" s="136"/>
      <c r="L57" s="140"/>
    </row>
    <row r="58" spans="1:47" s="10" customFormat="1" ht="19.899999999999999" customHeight="1">
      <c r="B58" s="135"/>
      <c r="C58" s="136"/>
      <c r="D58" s="137" t="s">
        <v>84</v>
      </c>
      <c r="E58" s="138"/>
      <c r="F58" s="138"/>
      <c r="G58" s="138"/>
      <c r="H58" s="138"/>
      <c r="I58" s="138"/>
      <c r="J58" s="139">
        <f>J91</f>
        <v>0</v>
      </c>
      <c r="K58" s="136"/>
      <c r="L58" s="140"/>
    </row>
    <row r="59" spans="1:47" s="10" customFormat="1" ht="19.899999999999999" customHeight="1">
      <c r="B59" s="135"/>
      <c r="C59" s="136"/>
      <c r="D59" s="137" t="s">
        <v>85</v>
      </c>
      <c r="E59" s="138"/>
      <c r="F59" s="138"/>
      <c r="G59" s="138"/>
      <c r="H59" s="138"/>
      <c r="I59" s="138"/>
      <c r="J59" s="139">
        <f>J105</f>
        <v>0</v>
      </c>
      <c r="K59" s="136"/>
      <c r="L59" s="140"/>
    </row>
    <row r="60" spans="1:47" s="10" customFormat="1" ht="19.899999999999999" customHeight="1">
      <c r="B60" s="135"/>
      <c r="C60" s="136"/>
      <c r="D60" s="137" t="s">
        <v>86</v>
      </c>
      <c r="E60" s="138"/>
      <c r="F60" s="138"/>
      <c r="G60" s="138"/>
      <c r="H60" s="138"/>
      <c r="I60" s="138"/>
      <c r="J60" s="139">
        <f>J115</f>
        <v>0</v>
      </c>
      <c r="K60" s="136"/>
      <c r="L60" s="140"/>
    </row>
    <row r="61" spans="1:47" s="9" customFormat="1" ht="24.95" customHeight="1">
      <c r="B61" s="129"/>
      <c r="C61" s="130"/>
      <c r="D61" s="131" t="s">
        <v>87</v>
      </c>
      <c r="E61" s="132"/>
      <c r="F61" s="132"/>
      <c r="G61" s="132"/>
      <c r="H61" s="132"/>
      <c r="I61" s="132"/>
      <c r="J61" s="133">
        <f>J118</f>
        <v>0</v>
      </c>
      <c r="K61" s="130"/>
      <c r="L61" s="134"/>
    </row>
    <row r="62" spans="1:47" s="10" customFormat="1" ht="19.899999999999999" customHeight="1">
      <c r="B62" s="135"/>
      <c r="C62" s="136"/>
      <c r="D62" s="137" t="s">
        <v>88</v>
      </c>
      <c r="E62" s="138"/>
      <c r="F62" s="138"/>
      <c r="G62" s="138"/>
      <c r="H62" s="138"/>
      <c r="I62" s="138"/>
      <c r="J62" s="139">
        <f>J119</f>
        <v>0</v>
      </c>
      <c r="K62" s="136"/>
      <c r="L62" s="140"/>
    </row>
    <row r="63" spans="1:47" s="10" customFormat="1" ht="19.899999999999999" customHeight="1">
      <c r="B63" s="135"/>
      <c r="C63" s="136"/>
      <c r="D63" s="137" t="s">
        <v>89</v>
      </c>
      <c r="E63" s="138"/>
      <c r="F63" s="138"/>
      <c r="G63" s="138"/>
      <c r="H63" s="138"/>
      <c r="I63" s="138"/>
      <c r="J63" s="139">
        <f>J130</f>
        <v>0</v>
      </c>
      <c r="K63" s="136"/>
      <c r="L63" s="140"/>
    </row>
    <row r="64" spans="1:47" s="10" customFormat="1" ht="19.899999999999999" customHeight="1">
      <c r="B64" s="135"/>
      <c r="C64" s="136"/>
      <c r="D64" s="137" t="s">
        <v>90</v>
      </c>
      <c r="E64" s="138"/>
      <c r="F64" s="138"/>
      <c r="G64" s="138"/>
      <c r="H64" s="138"/>
      <c r="I64" s="138"/>
      <c r="J64" s="139">
        <f>J138</f>
        <v>0</v>
      </c>
      <c r="K64" s="136"/>
      <c r="L64" s="140"/>
    </row>
    <row r="65" spans="1:31" s="10" customFormat="1" ht="19.899999999999999" customHeight="1">
      <c r="B65" s="135"/>
      <c r="C65" s="136"/>
      <c r="D65" s="137" t="s">
        <v>91</v>
      </c>
      <c r="E65" s="138"/>
      <c r="F65" s="138"/>
      <c r="G65" s="138"/>
      <c r="H65" s="138"/>
      <c r="I65" s="138"/>
      <c r="J65" s="139">
        <f>J223</f>
        <v>0</v>
      </c>
      <c r="K65" s="136"/>
      <c r="L65" s="140"/>
    </row>
    <row r="66" spans="1:31" s="10" customFormat="1" ht="19.899999999999999" customHeight="1">
      <c r="B66" s="135"/>
      <c r="C66" s="136"/>
      <c r="D66" s="137" t="s">
        <v>92</v>
      </c>
      <c r="E66" s="138"/>
      <c r="F66" s="138"/>
      <c r="G66" s="138"/>
      <c r="H66" s="138"/>
      <c r="I66" s="138"/>
      <c r="J66" s="139">
        <f>J234</f>
        <v>0</v>
      </c>
      <c r="K66" s="136"/>
      <c r="L66" s="140"/>
    </row>
    <row r="67" spans="1:31" s="9" customFormat="1" ht="24.95" customHeight="1">
      <c r="B67" s="129"/>
      <c r="C67" s="130"/>
      <c r="D67" s="131" t="s">
        <v>93</v>
      </c>
      <c r="E67" s="132"/>
      <c r="F67" s="132"/>
      <c r="G67" s="132"/>
      <c r="H67" s="132"/>
      <c r="I67" s="132"/>
      <c r="J67" s="133">
        <f>J237</f>
        <v>0</v>
      </c>
      <c r="K67" s="130"/>
      <c r="L67" s="134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01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01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5" customHeight="1">
      <c r="A73" s="34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01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5" customHeight="1">
      <c r="A74" s="34"/>
      <c r="B74" s="35"/>
      <c r="C74" s="23" t="s">
        <v>94</v>
      </c>
      <c r="D74" s="36"/>
      <c r="E74" s="36"/>
      <c r="F74" s="36"/>
      <c r="G74" s="36"/>
      <c r="H74" s="36"/>
      <c r="I74" s="36"/>
      <c r="J74" s="36"/>
      <c r="K74" s="36"/>
      <c r="L74" s="101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36"/>
      <c r="J76" s="36"/>
      <c r="K76" s="36"/>
      <c r="L76" s="10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5.75" customHeight="1">
      <c r="A77" s="34"/>
      <c r="B77" s="35"/>
      <c r="C77" s="36"/>
      <c r="D77" s="36"/>
      <c r="E77" s="322" t="str">
        <f>E7</f>
        <v>Oprava podlah v operačních sálech 2 a 3 Nemocnice Most</v>
      </c>
      <c r="F77" s="348"/>
      <c r="G77" s="348"/>
      <c r="H77" s="348"/>
      <c r="I77" s="36"/>
      <c r="J77" s="36"/>
      <c r="K77" s="36"/>
      <c r="L77" s="10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1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21</v>
      </c>
      <c r="D79" s="36"/>
      <c r="E79" s="36"/>
      <c r="F79" s="27" t="str">
        <f>F10</f>
        <v xml:space="preserve"> </v>
      </c>
      <c r="G79" s="36"/>
      <c r="H79" s="36"/>
      <c r="I79" s="29" t="s">
        <v>23</v>
      </c>
      <c r="J79" s="59" t="str">
        <f>IF(J10="","",J10)</f>
        <v>12. 5. 2022</v>
      </c>
      <c r="K79" s="36"/>
      <c r="L79" s="101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4.85" customHeight="1">
      <c r="A81" s="34"/>
      <c r="B81" s="35"/>
      <c r="C81" s="29" t="s">
        <v>25</v>
      </c>
      <c r="D81" s="36"/>
      <c r="E81" s="36"/>
      <c r="F81" s="27" t="str">
        <f>E13</f>
        <v xml:space="preserve"> </v>
      </c>
      <c r="G81" s="36"/>
      <c r="H81" s="36"/>
      <c r="I81" s="29" t="s">
        <v>30</v>
      </c>
      <c r="J81" s="32" t="str">
        <f>E19</f>
        <v xml:space="preserve"> </v>
      </c>
      <c r="K81" s="36"/>
      <c r="L81" s="10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4.85" customHeight="1">
      <c r="A82" s="34"/>
      <c r="B82" s="35"/>
      <c r="C82" s="29" t="s">
        <v>28</v>
      </c>
      <c r="D82" s="36"/>
      <c r="E82" s="36"/>
      <c r="F82" s="27" t="str">
        <f>IF(E16="","",E16)</f>
        <v>Vyplň údaj</v>
      </c>
      <c r="G82" s="36"/>
      <c r="H82" s="36"/>
      <c r="I82" s="29" t="s">
        <v>32</v>
      </c>
      <c r="J82" s="32" t="str">
        <f>E22</f>
        <v xml:space="preserve"> </v>
      </c>
      <c r="K82" s="36"/>
      <c r="L82" s="10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41"/>
      <c r="B84" s="142"/>
      <c r="C84" s="143" t="s">
        <v>95</v>
      </c>
      <c r="D84" s="144" t="s">
        <v>54</v>
      </c>
      <c r="E84" s="144" t="s">
        <v>50</v>
      </c>
      <c r="F84" s="144" t="s">
        <v>51</v>
      </c>
      <c r="G84" s="144" t="s">
        <v>96</v>
      </c>
      <c r="H84" s="144" t="s">
        <v>97</v>
      </c>
      <c r="I84" s="144" t="s">
        <v>98</v>
      </c>
      <c r="J84" s="144" t="s">
        <v>80</v>
      </c>
      <c r="K84" s="145" t="s">
        <v>99</v>
      </c>
      <c r="L84" s="146"/>
      <c r="M84" s="68" t="s">
        <v>19</v>
      </c>
      <c r="N84" s="69" t="s">
        <v>39</v>
      </c>
      <c r="O84" s="69" t="s">
        <v>100</v>
      </c>
      <c r="P84" s="69" t="s">
        <v>101</v>
      </c>
      <c r="Q84" s="69" t="s">
        <v>102</v>
      </c>
      <c r="R84" s="69" t="s">
        <v>103</v>
      </c>
      <c r="S84" s="69" t="s">
        <v>104</v>
      </c>
      <c r="T84" s="70" t="s">
        <v>105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65" s="2" customFormat="1" ht="22.9" customHeight="1">
      <c r="A85" s="34"/>
      <c r="B85" s="35"/>
      <c r="C85" s="75" t="s">
        <v>106</v>
      </c>
      <c r="D85" s="36"/>
      <c r="E85" s="36"/>
      <c r="F85" s="36"/>
      <c r="G85" s="36"/>
      <c r="H85" s="36"/>
      <c r="I85" s="36"/>
      <c r="J85" s="147">
        <f>BK85</f>
        <v>0</v>
      </c>
      <c r="K85" s="36"/>
      <c r="L85" s="39"/>
      <c r="M85" s="71"/>
      <c r="N85" s="148"/>
      <c r="O85" s="72"/>
      <c r="P85" s="149">
        <f>P86+P118+P237</f>
        <v>0</v>
      </c>
      <c r="Q85" s="72"/>
      <c r="R85" s="149">
        <f>R86+R118+R237</f>
        <v>34.990853210000004</v>
      </c>
      <c r="S85" s="72"/>
      <c r="T85" s="150">
        <f>T86+T118+T237</f>
        <v>0.90867079999999989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68</v>
      </c>
      <c r="AU85" s="17" t="s">
        <v>81</v>
      </c>
      <c r="BK85" s="151">
        <f>BK86+BK118+BK237</f>
        <v>0</v>
      </c>
    </row>
    <row r="86" spans="1:65" s="12" customFormat="1" ht="25.9" customHeight="1">
      <c r="B86" s="152"/>
      <c r="C86" s="153"/>
      <c r="D86" s="154" t="s">
        <v>68</v>
      </c>
      <c r="E86" s="155" t="s">
        <v>107</v>
      </c>
      <c r="F86" s="155" t="s">
        <v>108</v>
      </c>
      <c r="G86" s="153"/>
      <c r="H86" s="153"/>
      <c r="I86" s="156"/>
      <c r="J86" s="157">
        <f>BK86</f>
        <v>0</v>
      </c>
      <c r="K86" s="153"/>
      <c r="L86" s="158"/>
      <c r="M86" s="159"/>
      <c r="N86" s="160"/>
      <c r="O86" s="160"/>
      <c r="P86" s="161">
        <f>P87+P91+P105+P115</f>
        <v>0</v>
      </c>
      <c r="Q86" s="160"/>
      <c r="R86" s="161">
        <f>R87+R91+R105+R115</f>
        <v>32.215139470000004</v>
      </c>
      <c r="S86" s="160"/>
      <c r="T86" s="162">
        <f>T87+T91+T105+T115</f>
        <v>8.4150000000000003E-2</v>
      </c>
      <c r="AR86" s="163" t="s">
        <v>74</v>
      </c>
      <c r="AT86" s="164" t="s">
        <v>68</v>
      </c>
      <c r="AU86" s="164" t="s">
        <v>69</v>
      </c>
      <c r="AY86" s="163" t="s">
        <v>109</v>
      </c>
      <c r="BK86" s="165">
        <f>BK87+BK91+BK105+BK115</f>
        <v>0</v>
      </c>
    </row>
    <row r="87" spans="1:65" s="12" customFormat="1" ht="22.9" customHeight="1">
      <c r="B87" s="152"/>
      <c r="C87" s="153"/>
      <c r="D87" s="154" t="s">
        <v>68</v>
      </c>
      <c r="E87" s="166" t="s">
        <v>110</v>
      </c>
      <c r="F87" s="166" t="s">
        <v>111</v>
      </c>
      <c r="G87" s="153"/>
      <c r="H87" s="153"/>
      <c r="I87" s="156"/>
      <c r="J87" s="167">
        <f>BK87</f>
        <v>0</v>
      </c>
      <c r="K87" s="153"/>
      <c r="L87" s="158"/>
      <c r="M87" s="159"/>
      <c r="N87" s="160"/>
      <c r="O87" s="160"/>
      <c r="P87" s="161">
        <f>SUM(P88:P90)</f>
        <v>0</v>
      </c>
      <c r="Q87" s="160"/>
      <c r="R87" s="161">
        <f>SUM(R88:R90)</f>
        <v>0</v>
      </c>
      <c r="S87" s="160"/>
      <c r="T87" s="162">
        <f>SUM(T88:T90)</f>
        <v>0</v>
      </c>
      <c r="AR87" s="163" t="s">
        <v>74</v>
      </c>
      <c r="AT87" s="164" t="s">
        <v>68</v>
      </c>
      <c r="AU87" s="164" t="s">
        <v>74</v>
      </c>
      <c r="AY87" s="163" t="s">
        <v>109</v>
      </c>
      <c r="BK87" s="165">
        <f>SUM(BK88:BK90)</f>
        <v>0</v>
      </c>
    </row>
    <row r="88" spans="1:65" s="2" customFormat="1" ht="15.75" customHeight="1">
      <c r="A88" s="34"/>
      <c r="B88" s="35"/>
      <c r="C88" s="168" t="s">
        <v>74</v>
      </c>
      <c r="D88" s="168" t="s">
        <v>112</v>
      </c>
      <c r="E88" s="169" t="s">
        <v>113</v>
      </c>
      <c r="F88" s="170" t="s">
        <v>114</v>
      </c>
      <c r="G88" s="171" t="s">
        <v>115</v>
      </c>
      <c r="H88" s="172">
        <v>82.912999999999997</v>
      </c>
      <c r="I88" s="173"/>
      <c r="J88" s="174">
        <f>ROUND(I88*H88,2)</f>
        <v>0</v>
      </c>
      <c r="K88" s="170" t="s">
        <v>116</v>
      </c>
      <c r="L88" s="39"/>
      <c r="M88" s="175" t="s">
        <v>19</v>
      </c>
      <c r="N88" s="176" t="s">
        <v>40</v>
      </c>
      <c r="O88" s="64"/>
      <c r="P88" s="177">
        <f>O88*H88</f>
        <v>0</v>
      </c>
      <c r="Q88" s="177">
        <v>0</v>
      </c>
      <c r="R88" s="177">
        <f>Q88*H88</f>
        <v>0</v>
      </c>
      <c r="S88" s="177">
        <v>0</v>
      </c>
      <c r="T88" s="178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79" t="s">
        <v>117</v>
      </c>
      <c r="AT88" s="179" t="s">
        <v>112</v>
      </c>
      <c r="AU88" s="179" t="s">
        <v>76</v>
      </c>
      <c r="AY88" s="17" t="s">
        <v>109</v>
      </c>
      <c r="BE88" s="180">
        <f>IF(N88="základní",J88,0)</f>
        <v>0</v>
      </c>
      <c r="BF88" s="180">
        <f>IF(N88="snížená",J88,0)</f>
        <v>0</v>
      </c>
      <c r="BG88" s="180">
        <f>IF(N88="zákl. přenesená",J88,0)</f>
        <v>0</v>
      </c>
      <c r="BH88" s="180">
        <f>IF(N88="sníž. přenesená",J88,0)</f>
        <v>0</v>
      </c>
      <c r="BI88" s="180">
        <f>IF(N88="nulová",J88,0)</f>
        <v>0</v>
      </c>
      <c r="BJ88" s="17" t="s">
        <v>74</v>
      </c>
      <c r="BK88" s="180">
        <f>ROUND(I88*H88,2)</f>
        <v>0</v>
      </c>
      <c r="BL88" s="17" t="s">
        <v>117</v>
      </c>
      <c r="BM88" s="179" t="s">
        <v>118</v>
      </c>
    </row>
    <row r="89" spans="1:65" s="2" customFormat="1" ht="11.25">
      <c r="A89" s="34"/>
      <c r="B89" s="35"/>
      <c r="C89" s="36"/>
      <c r="D89" s="181" t="s">
        <v>119</v>
      </c>
      <c r="E89" s="36"/>
      <c r="F89" s="182" t="s">
        <v>120</v>
      </c>
      <c r="G89" s="36"/>
      <c r="H89" s="36"/>
      <c r="I89" s="183"/>
      <c r="J89" s="36"/>
      <c r="K89" s="36"/>
      <c r="L89" s="39"/>
      <c r="M89" s="184"/>
      <c r="N89" s="185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119</v>
      </c>
      <c r="AU89" s="17" t="s">
        <v>76</v>
      </c>
    </row>
    <row r="90" spans="1:65" s="13" customFormat="1" ht="11.25">
      <c r="B90" s="186"/>
      <c r="C90" s="187"/>
      <c r="D90" s="188" t="s">
        <v>121</v>
      </c>
      <c r="E90" s="189" t="s">
        <v>19</v>
      </c>
      <c r="F90" s="190" t="s">
        <v>122</v>
      </c>
      <c r="G90" s="187"/>
      <c r="H90" s="191">
        <v>82.912999999999997</v>
      </c>
      <c r="I90" s="192"/>
      <c r="J90" s="187"/>
      <c r="K90" s="187"/>
      <c r="L90" s="193"/>
      <c r="M90" s="194"/>
      <c r="N90" s="195"/>
      <c r="O90" s="195"/>
      <c r="P90" s="195"/>
      <c r="Q90" s="195"/>
      <c r="R90" s="195"/>
      <c r="S90" s="195"/>
      <c r="T90" s="196"/>
      <c r="AT90" s="197" t="s">
        <v>121</v>
      </c>
      <c r="AU90" s="197" t="s">
        <v>76</v>
      </c>
      <c r="AV90" s="13" t="s">
        <v>76</v>
      </c>
      <c r="AW90" s="13" t="s">
        <v>31</v>
      </c>
      <c r="AX90" s="13" t="s">
        <v>74</v>
      </c>
      <c r="AY90" s="197" t="s">
        <v>109</v>
      </c>
    </row>
    <row r="91" spans="1:65" s="12" customFormat="1" ht="22.9" customHeight="1">
      <c r="B91" s="152"/>
      <c r="C91" s="153"/>
      <c r="D91" s="154" t="s">
        <v>68</v>
      </c>
      <c r="E91" s="166" t="s">
        <v>123</v>
      </c>
      <c r="F91" s="166" t="s">
        <v>124</v>
      </c>
      <c r="G91" s="153"/>
      <c r="H91" s="153"/>
      <c r="I91" s="156"/>
      <c r="J91" s="167">
        <f>BK91</f>
        <v>0</v>
      </c>
      <c r="K91" s="153"/>
      <c r="L91" s="158"/>
      <c r="M91" s="159"/>
      <c r="N91" s="160"/>
      <c r="O91" s="160"/>
      <c r="P91" s="161">
        <f>SUM(P92:P104)</f>
        <v>0</v>
      </c>
      <c r="Q91" s="160"/>
      <c r="R91" s="161">
        <f>SUM(R92:R104)</f>
        <v>32.215139470000004</v>
      </c>
      <c r="S91" s="160"/>
      <c r="T91" s="162">
        <f>SUM(T92:T104)</f>
        <v>8.4150000000000003E-2</v>
      </c>
      <c r="AR91" s="163" t="s">
        <v>74</v>
      </c>
      <c r="AT91" s="164" t="s">
        <v>68</v>
      </c>
      <c r="AU91" s="164" t="s">
        <v>74</v>
      </c>
      <c r="AY91" s="163" t="s">
        <v>109</v>
      </c>
      <c r="BK91" s="165">
        <f>SUM(BK92:BK104)</f>
        <v>0</v>
      </c>
    </row>
    <row r="92" spans="1:65" s="2" customFormat="1" ht="15.75" customHeight="1">
      <c r="A92" s="34"/>
      <c r="B92" s="35"/>
      <c r="C92" s="168" t="s">
        <v>76</v>
      </c>
      <c r="D92" s="168" t="s">
        <v>112</v>
      </c>
      <c r="E92" s="169" t="s">
        <v>125</v>
      </c>
      <c r="F92" s="170" t="s">
        <v>126</v>
      </c>
      <c r="G92" s="171" t="s">
        <v>115</v>
      </c>
      <c r="H92" s="172">
        <v>380.11900000000003</v>
      </c>
      <c r="I92" s="173"/>
      <c r="J92" s="174">
        <f>ROUND(I92*H92,2)</f>
        <v>0</v>
      </c>
      <c r="K92" s="170" t="s">
        <v>116</v>
      </c>
      <c r="L92" s="39"/>
      <c r="M92" s="175" t="s">
        <v>19</v>
      </c>
      <c r="N92" s="176" t="s">
        <v>40</v>
      </c>
      <c r="O92" s="64"/>
      <c r="P92" s="177">
        <f>O92*H92</f>
        <v>0</v>
      </c>
      <c r="Q92" s="177">
        <v>1.0000000000000001E-5</v>
      </c>
      <c r="R92" s="177">
        <f>Q92*H92</f>
        <v>3.8011900000000007E-3</v>
      </c>
      <c r="S92" s="177">
        <v>0</v>
      </c>
      <c r="T92" s="178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79" t="s">
        <v>117</v>
      </c>
      <c r="AT92" s="179" t="s">
        <v>112</v>
      </c>
      <c r="AU92" s="179" t="s">
        <v>76</v>
      </c>
      <c r="AY92" s="17" t="s">
        <v>109</v>
      </c>
      <c r="BE92" s="180">
        <f>IF(N92="základní",J92,0)</f>
        <v>0</v>
      </c>
      <c r="BF92" s="180">
        <f>IF(N92="snížená",J92,0)</f>
        <v>0</v>
      </c>
      <c r="BG92" s="180">
        <f>IF(N92="zákl. přenesená",J92,0)</f>
        <v>0</v>
      </c>
      <c r="BH92" s="180">
        <f>IF(N92="sníž. přenesená",J92,0)</f>
        <v>0</v>
      </c>
      <c r="BI92" s="180">
        <f>IF(N92="nulová",J92,0)</f>
        <v>0</v>
      </c>
      <c r="BJ92" s="17" t="s">
        <v>74</v>
      </c>
      <c r="BK92" s="180">
        <f>ROUND(I92*H92,2)</f>
        <v>0</v>
      </c>
      <c r="BL92" s="17" t="s">
        <v>117</v>
      </c>
      <c r="BM92" s="179" t="s">
        <v>127</v>
      </c>
    </row>
    <row r="93" spans="1:65" s="2" customFormat="1" ht="11.25">
      <c r="A93" s="34"/>
      <c r="B93" s="35"/>
      <c r="C93" s="36"/>
      <c r="D93" s="181" t="s">
        <v>119</v>
      </c>
      <c r="E93" s="36"/>
      <c r="F93" s="182" t="s">
        <v>128</v>
      </c>
      <c r="G93" s="36"/>
      <c r="H93" s="36"/>
      <c r="I93" s="183"/>
      <c r="J93" s="36"/>
      <c r="K93" s="36"/>
      <c r="L93" s="39"/>
      <c r="M93" s="184"/>
      <c r="N93" s="18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119</v>
      </c>
      <c r="AU93" s="17" t="s">
        <v>76</v>
      </c>
    </row>
    <row r="94" spans="1:65" s="13" customFormat="1" ht="11.25">
      <c r="B94" s="186"/>
      <c r="C94" s="187"/>
      <c r="D94" s="188" t="s">
        <v>121</v>
      </c>
      <c r="E94" s="189" t="s">
        <v>19</v>
      </c>
      <c r="F94" s="190" t="s">
        <v>129</v>
      </c>
      <c r="G94" s="187"/>
      <c r="H94" s="191">
        <v>380.11900000000003</v>
      </c>
      <c r="I94" s="192"/>
      <c r="J94" s="187"/>
      <c r="K94" s="187"/>
      <c r="L94" s="193"/>
      <c r="M94" s="194"/>
      <c r="N94" s="195"/>
      <c r="O94" s="195"/>
      <c r="P94" s="195"/>
      <c r="Q94" s="195"/>
      <c r="R94" s="195"/>
      <c r="S94" s="195"/>
      <c r="T94" s="196"/>
      <c r="AT94" s="197" t="s">
        <v>121</v>
      </c>
      <c r="AU94" s="197" t="s">
        <v>76</v>
      </c>
      <c r="AV94" s="13" t="s">
        <v>76</v>
      </c>
      <c r="AW94" s="13" t="s">
        <v>31</v>
      </c>
      <c r="AX94" s="13" t="s">
        <v>74</v>
      </c>
      <c r="AY94" s="197" t="s">
        <v>109</v>
      </c>
    </row>
    <row r="95" spans="1:65" s="2" customFormat="1" ht="15.75" customHeight="1">
      <c r="A95" s="34"/>
      <c r="B95" s="35"/>
      <c r="C95" s="168" t="s">
        <v>130</v>
      </c>
      <c r="D95" s="168" t="s">
        <v>112</v>
      </c>
      <c r="E95" s="169" t="s">
        <v>131</v>
      </c>
      <c r="F95" s="170" t="s">
        <v>132</v>
      </c>
      <c r="G95" s="171" t="s">
        <v>115</v>
      </c>
      <c r="H95" s="172">
        <v>380.11900000000003</v>
      </c>
      <c r="I95" s="173"/>
      <c r="J95" s="174">
        <f>ROUND(I95*H95,2)</f>
        <v>0</v>
      </c>
      <c r="K95" s="170" t="s">
        <v>116</v>
      </c>
      <c r="L95" s="39"/>
      <c r="M95" s="175" t="s">
        <v>19</v>
      </c>
      <c r="N95" s="176" t="s">
        <v>40</v>
      </c>
      <c r="O95" s="64"/>
      <c r="P95" s="177">
        <f>O95*H95</f>
        <v>0</v>
      </c>
      <c r="Q95" s="177">
        <v>0</v>
      </c>
      <c r="R95" s="177">
        <f>Q95*H95</f>
        <v>0</v>
      </c>
      <c r="S95" s="177">
        <v>0</v>
      </c>
      <c r="T95" s="17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79" t="s">
        <v>117</v>
      </c>
      <c r="AT95" s="179" t="s">
        <v>112</v>
      </c>
      <c r="AU95" s="179" t="s">
        <v>76</v>
      </c>
      <c r="AY95" s="17" t="s">
        <v>109</v>
      </c>
      <c r="BE95" s="180">
        <f>IF(N95="základní",J95,0)</f>
        <v>0</v>
      </c>
      <c r="BF95" s="180">
        <f>IF(N95="snížená",J95,0)</f>
        <v>0</v>
      </c>
      <c r="BG95" s="180">
        <f>IF(N95="zákl. přenesená",J95,0)</f>
        <v>0</v>
      </c>
      <c r="BH95" s="180">
        <f>IF(N95="sníž. přenesená",J95,0)</f>
        <v>0</v>
      </c>
      <c r="BI95" s="180">
        <f>IF(N95="nulová",J95,0)</f>
        <v>0</v>
      </c>
      <c r="BJ95" s="17" t="s">
        <v>74</v>
      </c>
      <c r="BK95" s="180">
        <f>ROUND(I95*H95,2)</f>
        <v>0</v>
      </c>
      <c r="BL95" s="17" t="s">
        <v>117</v>
      </c>
      <c r="BM95" s="179" t="s">
        <v>133</v>
      </c>
    </row>
    <row r="96" spans="1:65" s="2" customFormat="1" ht="11.25">
      <c r="A96" s="34"/>
      <c r="B96" s="35"/>
      <c r="C96" s="36"/>
      <c r="D96" s="181" t="s">
        <v>119</v>
      </c>
      <c r="E96" s="36"/>
      <c r="F96" s="182" t="s">
        <v>134</v>
      </c>
      <c r="G96" s="36"/>
      <c r="H96" s="36"/>
      <c r="I96" s="183"/>
      <c r="J96" s="36"/>
      <c r="K96" s="36"/>
      <c r="L96" s="39"/>
      <c r="M96" s="184"/>
      <c r="N96" s="18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119</v>
      </c>
      <c r="AU96" s="17" t="s">
        <v>76</v>
      </c>
    </row>
    <row r="97" spans="1:65" s="2" customFormat="1" ht="15.75" customHeight="1">
      <c r="A97" s="34"/>
      <c r="B97" s="35"/>
      <c r="C97" s="168" t="s">
        <v>117</v>
      </c>
      <c r="D97" s="168" t="s">
        <v>112</v>
      </c>
      <c r="E97" s="169" t="s">
        <v>135</v>
      </c>
      <c r="F97" s="170" t="s">
        <v>136</v>
      </c>
      <c r="G97" s="171" t="s">
        <v>137</v>
      </c>
      <c r="H97" s="172">
        <v>9.9</v>
      </c>
      <c r="I97" s="173"/>
      <c r="J97" s="174">
        <f>ROUND(I97*H97,2)</f>
        <v>0</v>
      </c>
      <c r="K97" s="170" t="s">
        <v>116</v>
      </c>
      <c r="L97" s="39"/>
      <c r="M97" s="175" t="s">
        <v>19</v>
      </c>
      <c r="N97" s="176" t="s">
        <v>40</v>
      </c>
      <c r="O97" s="64"/>
      <c r="P97" s="177">
        <f>O97*H97</f>
        <v>0</v>
      </c>
      <c r="Q97" s="177">
        <v>1.08E-3</v>
      </c>
      <c r="R97" s="177">
        <f>Q97*H97</f>
        <v>1.0692E-2</v>
      </c>
      <c r="S97" s="177">
        <v>8.5000000000000006E-3</v>
      </c>
      <c r="T97" s="178">
        <f>S97*H97</f>
        <v>8.4150000000000003E-2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9" t="s">
        <v>117</v>
      </c>
      <c r="AT97" s="179" t="s">
        <v>112</v>
      </c>
      <c r="AU97" s="179" t="s">
        <v>76</v>
      </c>
      <c r="AY97" s="17" t="s">
        <v>109</v>
      </c>
      <c r="BE97" s="180">
        <f>IF(N97="základní",J97,0)</f>
        <v>0</v>
      </c>
      <c r="BF97" s="180">
        <f>IF(N97="snížená",J97,0)</f>
        <v>0</v>
      </c>
      <c r="BG97" s="180">
        <f>IF(N97="zákl. přenesená",J97,0)</f>
        <v>0</v>
      </c>
      <c r="BH97" s="180">
        <f>IF(N97="sníž. přenesená",J97,0)</f>
        <v>0</v>
      </c>
      <c r="BI97" s="180">
        <f>IF(N97="nulová",J97,0)</f>
        <v>0</v>
      </c>
      <c r="BJ97" s="17" t="s">
        <v>74</v>
      </c>
      <c r="BK97" s="180">
        <f>ROUND(I97*H97,2)</f>
        <v>0</v>
      </c>
      <c r="BL97" s="17" t="s">
        <v>117</v>
      </c>
      <c r="BM97" s="179" t="s">
        <v>138</v>
      </c>
    </row>
    <row r="98" spans="1:65" s="2" customFormat="1" ht="11.25">
      <c r="A98" s="34"/>
      <c r="B98" s="35"/>
      <c r="C98" s="36"/>
      <c r="D98" s="181" t="s">
        <v>119</v>
      </c>
      <c r="E98" s="36"/>
      <c r="F98" s="182" t="s">
        <v>139</v>
      </c>
      <c r="G98" s="36"/>
      <c r="H98" s="36"/>
      <c r="I98" s="183"/>
      <c r="J98" s="36"/>
      <c r="K98" s="36"/>
      <c r="L98" s="39"/>
      <c r="M98" s="184"/>
      <c r="N98" s="18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119</v>
      </c>
      <c r="AU98" s="17" t="s">
        <v>76</v>
      </c>
    </row>
    <row r="99" spans="1:65" s="13" customFormat="1" ht="11.25">
      <c r="B99" s="186"/>
      <c r="C99" s="187"/>
      <c r="D99" s="188" t="s">
        <v>121</v>
      </c>
      <c r="E99" s="189" t="s">
        <v>19</v>
      </c>
      <c r="F99" s="190" t="s">
        <v>140</v>
      </c>
      <c r="G99" s="187"/>
      <c r="H99" s="191">
        <v>9.9</v>
      </c>
      <c r="I99" s="192"/>
      <c r="J99" s="187"/>
      <c r="K99" s="187"/>
      <c r="L99" s="193"/>
      <c r="M99" s="194"/>
      <c r="N99" s="195"/>
      <c r="O99" s="195"/>
      <c r="P99" s="195"/>
      <c r="Q99" s="195"/>
      <c r="R99" s="195"/>
      <c r="S99" s="195"/>
      <c r="T99" s="196"/>
      <c r="AT99" s="197" t="s">
        <v>121</v>
      </c>
      <c r="AU99" s="197" t="s">
        <v>76</v>
      </c>
      <c r="AV99" s="13" t="s">
        <v>76</v>
      </c>
      <c r="AW99" s="13" t="s">
        <v>31</v>
      </c>
      <c r="AX99" s="13" t="s">
        <v>74</v>
      </c>
      <c r="AY99" s="197" t="s">
        <v>109</v>
      </c>
    </row>
    <row r="100" spans="1:65" s="2" customFormat="1" ht="15.75" customHeight="1">
      <c r="A100" s="34"/>
      <c r="B100" s="35"/>
      <c r="C100" s="168" t="s">
        <v>141</v>
      </c>
      <c r="D100" s="168" t="s">
        <v>112</v>
      </c>
      <c r="E100" s="169" t="s">
        <v>142</v>
      </c>
      <c r="F100" s="170" t="s">
        <v>143</v>
      </c>
      <c r="G100" s="171" t="s">
        <v>144</v>
      </c>
      <c r="H100" s="172">
        <v>19.667999999999999</v>
      </c>
      <c r="I100" s="173"/>
      <c r="J100" s="174">
        <f>ROUND(I100*H100,2)</f>
        <v>0</v>
      </c>
      <c r="K100" s="170" t="s">
        <v>19</v>
      </c>
      <c r="L100" s="39"/>
      <c r="M100" s="175" t="s">
        <v>19</v>
      </c>
      <c r="N100" s="176" t="s">
        <v>40</v>
      </c>
      <c r="O100" s="64"/>
      <c r="P100" s="177">
        <f>O100*H100</f>
        <v>0</v>
      </c>
      <c r="Q100" s="177">
        <v>1.6372100000000001</v>
      </c>
      <c r="R100" s="177">
        <f>Q100*H100</f>
        <v>32.200646280000001</v>
      </c>
      <c r="S100" s="177">
        <v>0</v>
      </c>
      <c r="T100" s="17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79" t="s">
        <v>117</v>
      </c>
      <c r="AT100" s="179" t="s">
        <v>112</v>
      </c>
      <c r="AU100" s="179" t="s">
        <v>76</v>
      </c>
      <c r="AY100" s="17" t="s">
        <v>109</v>
      </c>
      <c r="BE100" s="180">
        <f>IF(N100="základní",J100,0)</f>
        <v>0</v>
      </c>
      <c r="BF100" s="180">
        <f>IF(N100="snížená",J100,0)</f>
        <v>0</v>
      </c>
      <c r="BG100" s="180">
        <f>IF(N100="zákl. přenesená",J100,0)</f>
        <v>0</v>
      </c>
      <c r="BH100" s="180">
        <f>IF(N100="sníž. přenesená",J100,0)</f>
        <v>0</v>
      </c>
      <c r="BI100" s="180">
        <f>IF(N100="nulová",J100,0)</f>
        <v>0</v>
      </c>
      <c r="BJ100" s="17" t="s">
        <v>74</v>
      </c>
      <c r="BK100" s="180">
        <f>ROUND(I100*H100,2)</f>
        <v>0</v>
      </c>
      <c r="BL100" s="17" t="s">
        <v>117</v>
      </c>
      <c r="BM100" s="179" t="s">
        <v>145</v>
      </c>
    </row>
    <row r="101" spans="1:65" s="13" customFormat="1" ht="11.25">
      <c r="B101" s="186"/>
      <c r="C101" s="187"/>
      <c r="D101" s="188" t="s">
        <v>121</v>
      </c>
      <c r="E101" s="189" t="s">
        <v>19</v>
      </c>
      <c r="F101" s="190" t="s">
        <v>146</v>
      </c>
      <c r="G101" s="187"/>
      <c r="H101" s="191">
        <v>9.0749999999999993</v>
      </c>
      <c r="I101" s="192"/>
      <c r="J101" s="187"/>
      <c r="K101" s="187"/>
      <c r="L101" s="193"/>
      <c r="M101" s="194"/>
      <c r="N101" s="195"/>
      <c r="O101" s="195"/>
      <c r="P101" s="195"/>
      <c r="Q101" s="195"/>
      <c r="R101" s="195"/>
      <c r="S101" s="195"/>
      <c r="T101" s="196"/>
      <c r="AT101" s="197" t="s">
        <v>121</v>
      </c>
      <c r="AU101" s="197" t="s">
        <v>76</v>
      </c>
      <c r="AV101" s="13" t="s">
        <v>76</v>
      </c>
      <c r="AW101" s="13" t="s">
        <v>31</v>
      </c>
      <c r="AX101" s="13" t="s">
        <v>69</v>
      </c>
      <c r="AY101" s="197" t="s">
        <v>109</v>
      </c>
    </row>
    <row r="102" spans="1:65" s="13" customFormat="1" ht="11.25">
      <c r="B102" s="186"/>
      <c r="C102" s="187"/>
      <c r="D102" s="188" t="s">
        <v>121</v>
      </c>
      <c r="E102" s="189" t="s">
        <v>19</v>
      </c>
      <c r="F102" s="190" t="s">
        <v>147</v>
      </c>
      <c r="G102" s="187"/>
      <c r="H102" s="191">
        <v>1.6830000000000001</v>
      </c>
      <c r="I102" s="192"/>
      <c r="J102" s="187"/>
      <c r="K102" s="187"/>
      <c r="L102" s="193"/>
      <c r="M102" s="194"/>
      <c r="N102" s="195"/>
      <c r="O102" s="195"/>
      <c r="P102" s="195"/>
      <c r="Q102" s="195"/>
      <c r="R102" s="195"/>
      <c r="S102" s="195"/>
      <c r="T102" s="196"/>
      <c r="AT102" s="197" t="s">
        <v>121</v>
      </c>
      <c r="AU102" s="197" t="s">
        <v>76</v>
      </c>
      <c r="AV102" s="13" t="s">
        <v>76</v>
      </c>
      <c r="AW102" s="13" t="s">
        <v>31</v>
      </c>
      <c r="AX102" s="13" t="s">
        <v>69</v>
      </c>
      <c r="AY102" s="197" t="s">
        <v>109</v>
      </c>
    </row>
    <row r="103" spans="1:65" s="13" customFormat="1" ht="11.25">
      <c r="B103" s="186"/>
      <c r="C103" s="187"/>
      <c r="D103" s="188" t="s">
        <v>121</v>
      </c>
      <c r="E103" s="189" t="s">
        <v>19</v>
      </c>
      <c r="F103" s="190" t="s">
        <v>148</v>
      </c>
      <c r="G103" s="187"/>
      <c r="H103" s="191">
        <v>8.91</v>
      </c>
      <c r="I103" s="192"/>
      <c r="J103" s="187"/>
      <c r="K103" s="187"/>
      <c r="L103" s="193"/>
      <c r="M103" s="194"/>
      <c r="N103" s="195"/>
      <c r="O103" s="195"/>
      <c r="P103" s="195"/>
      <c r="Q103" s="195"/>
      <c r="R103" s="195"/>
      <c r="S103" s="195"/>
      <c r="T103" s="196"/>
      <c r="AT103" s="197" t="s">
        <v>121</v>
      </c>
      <c r="AU103" s="197" t="s">
        <v>76</v>
      </c>
      <c r="AV103" s="13" t="s">
        <v>76</v>
      </c>
      <c r="AW103" s="13" t="s">
        <v>31</v>
      </c>
      <c r="AX103" s="13" t="s">
        <v>69</v>
      </c>
      <c r="AY103" s="197" t="s">
        <v>109</v>
      </c>
    </row>
    <row r="104" spans="1:65" s="14" customFormat="1" ht="11.25">
      <c r="B104" s="198"/>
      <c r="C104" s="199"/>
      <c r="D104" s="188" t="s">
        <v>121</v>
      </c>
      <c r="E104" s="200" t="s">
        <v>19</v>
      </c>
      <c r="F104" s="201" t="s">
        <v>149</v>
      </c>
      <c r="G104" s="199"/>
      <c r="H104" s="202">
        <v>19.667999999999999</v>
      </c>
      <c r="I104" s="203"/>
      <c r="J104" s="199"/>
      <c r="K104" s="199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121</v>
      </c>
      <c r="AU104" s="208" t="s">
        <v>76</v>
      </c>
      <c r="AV104" s="14" t="s">
        <v>117</v>
      </c>
      <c r="AW104" s="14" t="s">
        <v>31</v>
      </c>
      <c r="AX104" s="14" t="s">
        <v>74</v>
      </c>
      <c r="AY104" s="208" t="s">
        <v>109</v>
      </c>
    </row>
    <row r="105" spans="1:65" s="12" customFormat="1" ht="22.9" customHeight="1">
      <c r="B105" s="152"/>
      <c r="C105" s="153"/>
      <c r="D105" s="154" t="s">
        <v>68</v>
      </c>
      <c r="E105" s="166" t="s">
        <v>150</v>
      </c>
      <c r="F105" s="166" t="s">
        <v>151</v>
      </c>
      <c r="G105" s="153"/>
      <c r="H105" s="153"/>
      <c r="I105" s="156"/>
      <c r="J105" s="167">
        <f>BK105</f>
        <v>0</v>
      </c>
      <c r="K105" s="153"/>
      <c r="L105" s="158"/>
      <c r="M105" s="159"/>
      <c r="N105" s="160"/>
      <c r="O105" s="160"/>
      <c r="P105" s="161">
        <f>SUM(P106:P114)</f>
        <v>0</v>
      </c>
      <c r="Q105" s="160"/>
      <c r="R105" s="161">
        <f>SUM(R106:R114)</f>
        <v>0</v>
      </c>
      <c r="S105" s="160"/>
      <c r="T105" s="162">
        <f>SUM(T106:T114)</f>
        <v>0</v>
      </c>
      <c r="AR105" s="163" t="s">
        <v>74</v>
      </c>
      <c r="AT105" s="164" t="s">
        <v>68</v>
      </c>
      <c r="AU105" s="164" t="s">
        <v>74</v>
      </c>
      <c r="AY105" s="163" t="s">
        <v>109</v>
      </c>
      <c r="BK105" s="165">
        <f>SUM(BK106:BK114)</f>
        <v>0</v>
      </c>
    </row>
    <row r="106" spans="1:65" s="2" customFormat="1" ht="15.75" customHeight="1">
      <c r="A106" s="34"/>
      <c r="B106" s="35"/>
      <c r="C106" s="168" t="s">
        <v>110</v>
      </c>
      <c r="D106" s="168" t="s">
        <v>112</v>
      </c>
      <c r="E106" s="169" t="s">
        <v>152</v>
      </c>
      <c r="F106" s="170" t="s">
        <v>153</v>
      </c>
      <c r="G106" s="171" t="s">
        <v>154</v>
      </c>
      <c r="H106" s="172">
        <v>0.90900000000000003</v>
      </c>
      <c r="I106" s="173"/>
      <c r="J106" s="174">
        <f>ROUND(I106*H106,2)</f>
        <v>0</v>
      </c>
      <c r="K106" s="170" t="s">
        <v>116</v>
      </c>
      <c r="L106" s="39"/>
      <c r="M106" s="175" t="s">
        <v>19</v>
      </c>
      <c r="N106" s="176" t="s">
        <v>40</v>
      </c>
      <c r="O106" s="64"/>
      <c r="P106" s="177">
        <f>O106*H106</f>
        <v>0</v>
      </c>
      <c r="Q106" s="177">
        <v>0</v>
      </c>
      <c r="R106" s="177">
        <f>Q106*H106</f>
        <v>0</v>
      </c>
      <c r="S106" s="177">
        <v>0</v>
      </c>
      <c r="T106" s="17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79" t="s">
        <v>117</v>
      </c>
      <c r="AT106" s="179" t="s">
        <v>112</v>
      </c>
      <c r="AU106" s="179" t="s">
        <v>76</v>
      </c>
      <c r="AY106" s="17" t="s">
        <v>109</v>
      </c>
      <c r="BE106" s="180">
        <f>IF(N106="základní",J106,0)</f>
        <v>0</v>
      </c>
      <c r="BF106" s="180">
        <f>IF(N106="snížená",J106,0)</f>
        <v>0</v>
      </c>
      <c r="BG106" s="180">
        <f>IF(N106="zákl. přenesená",J106,0)</f>
        <v>0</v>
      </c>
      <c r="BH106" s="180">
        <f>IF(N106="sníž. přenesená",J106,0)</f>
        <v>0</v>
      </c>
      <c r="BI106" s="180">
        <f>IF(N106="nulová",J106,0)</f>
        <v>0</v>
      </c>
      <c r="BJ106" s="17" t="s">
        <v>74</v>
      </c>
      <c r="BK106" s="180">
        <f>ROUND(I106*H106,2)</f>
        <v>0</v>
      </c>
      <c r="BL106" s="17" t="s">
        <v>117</v>
      </c>
      <c r="BM106" s="179" t="s">
        <v>155</v>
      </c>
    </row>
    <row r="107" spans="1:65" s="2" customFormat="1" ht="11.25">
      <c r="A107" s="34"/>
      <c r="B107" s="35"/>
      <c r="C107" s="36"/>
      <c r="D107" s="181" t="s">
        <v>119</v>
      </c>
      <c r="E107" s="36"/>
      <c r="F107" s="182" t="s">
        <v>156</v>
      </c>
      <c r="G107" s="36"/>
      <c r="H107" s="36"/>
      <c r="I107" s="183"/>
      <c r="J107" s="36"/>
      <c r="K107" s="36"/>
      <c r="L107" s="39"/>
      <c r="M107" s="184"/>
      <c r="N107" s="18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119</v>
      </c>
      <c r="AU107" s="17" t="s">
        <v>76</v>
      </c>
    </row>
    <row r="108" spans="1:65" s="2" customFormat="1" ht="15.75" customHeight="1">
      <c r="A108" s="34"/>
      <c r="B108" s="35"/>
      <c r="C108" s="168" t="s">
        <v>157</v>
      </c>
      <c r="D108" s="168" t="s">
        <v>112</v>
      </c>
      <c r="E108" s="169" t="s">
        <v>158</v>
      </c>
      <c r="F108" s="170" t="s">
        <v>159</v>
      </c>
      <c r="G108" s="171" t="s">
        <v>154</v>
      </c>
      <c r="H108" s="172">
        <v>0.90900000000000003</v>
      </c>
      <c r="I108" s="173"/>
      <c r="J108" s="174">
        <f>ROUND(I108*H108,2)</f>
        <v>0</v>
      </c>
      <c r="K108" s="170" t="s">
        <v>116</v>
      </c>
      <c r="L108" s="39"/>
      <c r="M108" s="175" t="s">
        <v>19</v>
      </c>
      <c r="N108" s="176" t="s">
        <v>40</v>
      </c>
      <c r="O108" s="64"/>
      <c r="P108" s="177">
        <f>O108*H108</f>
        <v>0</v>
      </c>
      <c r="Q108" s="177">
        <v>0</v>
      </c>
      <c r="R108" s="177">
        <f>Q108*H108</f>
        <v>0</v>
      </c>
      <c r="S108" s="177">
        <v>0</v>
      </c>
      <c r="T108" s="17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79" t="s">
        <v>117</v>
      </c>
      <c r="AT108" s="179" t="s">
        <v>112</v>
      </c>
      <c r="AU108" s="179" t="s">
        <v>76</v>
      </c>
      <c r="AY108" s="17" t="s">
        <v>109</v>
      </c>
      <c r="BE108" s="180">
        <f>IF(N108="základní",J108,0)</f>
        <v>0</v>
      </c>
      <c r="BF108" s="180">
        <f>IF(N108="snížená",J108,0)</f>
        <v>0</v>
      </c>
      <c r="BG108" s="180">
        <f>IF(N108="zákl. přenesená",J108,0)</f>
        <v>0</v>
      </c>
      <c r="BH108" s="180">
        <f>IF(N108="sníž. přenesená",J108,0)</f>
        <v>0</v>
      </c>
      <c r="BI108" s="180">
        <f>IF(N108="nulová",J108,0)</f>
        <v>0</v>
      </c>
      <c r="BJ108" s="17" t="s">
        <v>74</v>
      </c>
      <c r="BK108" s="180">
        <f>ROUND(I108*H108,2)</f>
        <v>0</v>
      </c>
      <c r="BL108" s="17" t="s">
        <v>117</v>
      </c>
      <c r="BM108" s="179" t="s">
        <v>160</v>
      </c>
    </row>
    <row r="109" spans="1:65" s="2" customFormat="1" ht="11.25">
      <c r="A109" s="34"/>
      <c r="B109" s="35"/>
      <c r="C109" s="36"/>
      <c r="D109" s="181" t="s">
        <v>119</v>
      </c>
      <c r="E109" s="36"/>
      <c r="F109" s="182" t="s">
        <v>161</v>
      </c>
      <c r="G109" s="36"/>
      <c r="H109" s="36"/>
      <c r="I109" s="183"/>
      <c r="J109" s="36"/>
      <c r="K109" s="36"/>
      <c r="L109" s="39"/>
      <c r="M109" s="184"/>
      <c r="N109" s="18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119</v>
      </c>
      <c r="AU109" s="17" t="s">
        <v>76</v>
      </c>
    </row>
    <row r="110" spans="1:65" s="2" customFormat="1" ht="15.75" customHeight="1">
      <c r="A110" s="34"/>
      <c r="B110" s="35"/>
      <c r="C110" s="168" t="s">
        <v>162</v>
      </c>
      <c r="D110" s="168" t="s">
        <v>112</v>
      </c>
      <c r="E110" s="169" t="s">
        <v>163</v>
      </c>
      <c r="F110" s="170" t="s">
        <v>164</v>
      </c>
      <c r="G110" s="171" t="s">
        <v>154</v>
      </c>
      <c r="H110" s="172">
        <v>12.726000000000001</v>
      </c>
      <c r="I110" s="173"/>
      <c r="J110" s="174">
        <f>ROUND(I110*H110,2)</f>
        <v>0</v>
      </c>
      <c r="K110" s="170" t="s">
        <v>116</v>
      </c>
      <c r="L110" s="39"/>
      <c r="M110" s="175" t="s">
        <v>19</v>
      </c>
      <c r="N110" s="176" t="s">
        <v>40</v>
      </c>
      <c r="O110" s="64"/>
      <c r="P110" s="177">
        <f>O110*H110</f>
        <v>0</v>
      </c>
      <c r="Q110" s="177">
        <v>0</v>
      </c>
      <c r="R110" s="177">
        <f>Q110*H110</f>
        <v>0</v>
      </c>
      <c r="S110" s="177">
        <v>0</v>
      </c>
      <c r="T110" s="17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79" t="s">
        <v>117</v>
      </c>
      <c r="AT110" s="179" t="s">
        <v>112</v>
      </c>
      <c r="AU110" s="179" t="s">
        <v>76</v>
      </c>
      <c r="AY110" s="17" t="s">
        <v>109</v>
      </c>
      <c r="BE110" s="180">
        <f>IF(N110="základní",J110,0)</f>
        <v>0</v>
      </c>
      <c r="BF110" s="180">
        <f>IF(N110="snížená",J110,0)</f>
        <v>0</v>
      </c>
      <c r="BG110" s="180">
        <f>IF(N110="zákl. přenesená",J110,0)</f>
        <v>0</v>
      </c>
      <c r="BH110" s="180">
        <f>IF(N110="sníž. přenesená",J110,0)</f>
        <v>0</v>
      </c>
      <c r="BI110" s="180">
        <f>IF(N110="nulová",J110,0)</f>
        <v>0</v>
      </c>
      <c r="BJ110" s="17" t="s">
        <v>74</v>
      </c>
      <c r="BK110" s="180">
        <f>ROUND(I110*H110,2)</f>
        <v>0</v>
      </c>
      <c r="BL110" s="17" t="s">
        <v>117</v>
      </c>
      <c r="BM110" s="179" t="s">
        <v>165</v>
      </c>
    </row>
    <row r="111" spans="1:65" s="2" customFormat="1" ht="11.25">
      <c r="A111" s="34"/>
      <c r="B111" s="35"/>
      <c r="C111" s="36"/>
      <c r="D111" s="181" t="s">
        <v>119</v>
      </c>
      <c r="E111" s="36"/>
      <c r="F111" s="182" t="s">
        <v>166</v>
      </c>
      <c r="G111" s="36"/>
      <c r="H111" s="36"/>
      <c r="I111" s="183"/>
      <c r="J111" s="36"/>
      <c r="K111" s="36"/>
      <c r="L111" s="39"/>
      <c r="M111" s="184"/>
      <c r="N111" s="18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119</v>
      </c>
      <c r="AU111" s="17" t="s">
        <v>76</v>
      </c>
    </row>
    <row r="112" spans="1:65" s="13" customFormat="1" ht="11.25">
      <c r="B112" s="186"/>
      <c r="C112" s="187"/>
      <c r="D112" s="188" t="s">
        <v>121</v>
      </c>
      <c r="E112" s="187"/>
      <c r="F112" s="190" t="s">
        <v>167</v>
      </c>
      <c r="G112" s="187"/>
      <c r="H112" s="191">
        <v>12.726000000000001</v>
      </c>
      <c r="I112" s="192"/>
      <c r="J112" s="187"/>
      <c r="K112" s="187"/>
      <c r="L112" s="193"/>
      <c r="M112" s="194"/>
      <c r="N112" s="195"/>
      <c r="O112" s="195"/>
      <c r="P112" s="195"/>
      <c r="Q112" s="195"/>
      <c r="R112" s="195"/>
      <c r="S112" s="195"/>
      <c r="T112" s="196"/>
      <c r="AT112" s="197" t="s">
        <v>121</v>
      </c>
      <c r="AU112" s="197" t="s">
        <v>76</v>
      </c>
      <c r="AV112" s="13" t="s">
        <v>76</v>
      </c>
      <c r="AW112" s="13" t="s">
        <v>4</v>
      </c>
      <c r="AX112" s="13" t="s">
        <v>74</v>
      </c>
      <c r="AY112" s="197" t="s">
        <v>109</v>
      </c>
    </row>
    <row r="113" spans="1:65" s="2" customFormat="1" ht="22.35" customHeight="1">
      <c r="A113" s="34"/>
      <c r="B113" s="35"/>
      <c r="C113" s="168" t="s">
        <v>123</v>
      </c>
      <c r="D113" s="168" t="s">
        <v>112</v>
      </c>
      <c r="E113" s="169" t="s">
        <v>168</v>
      </c>
      <c r="F113" s="170" t="s">
        <v>169</v>
      </c>
      <c r="G113" s="171" t="s">
        <v>154</v>
      </c>
      <c r="H113" s="172">
        <v>0.79200000000000004</v>
      </c>
      <c r="I113" s="173"/>
      <c r="J113" s="174">
        <f>ROUND(I113*H113,2)</f>
        <v>0</v>
      </c>
      <c r="K113" s="170" t="s">
        <v>116</v>
      </c>
      <c r="L113" s="39"/>
      <c r="M113" s="175" t="s">
        <v>19</v>
      </c>
      <c r="N113" s="176" t="s">
        <v>40</v>
      </c>
      <c r="O113" s="64"/>
      <c r="P113" s="177">
        <f>O113*H113</f>
        <v>0</v>
      </c>
      <c r="Q113" s="177">
        <v>0</v>
      </c>
      <c r="R113" s="177">
        <f>Q113*H113</f>
        <v>0</v>
      </c>
      <c r="S113" s="177">
        <v>0</v>
      </c>
      <c r="T113" s="17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79" t="s">
        <v>117</v>
      </c>
      <c r="AT113" s="179" t="s">
        <v>112</v>
      </c>
      <c r="AU113" s="179" t="s">
        <v>76</v>
      </c>
      <c r="AY113" s="17" t="s">
        <v>109</v>
      </c>
      <c r="BE113" s="180">
        <f>IF(N113="základní",J113,0)</f>
        <v>0</v>
      </c>
      <c r="BF113" s="180">
        <f>IF(N113="snížená",J113,0)</f>
        <v>0</v>
      </c>
      <c r="BG113" s="180">
        <f>IF(N113="zákl. přenesená",J113,0)</f>
        <v>0</v>
      </c>
      <c r="BH113" s="180">
        <f>IF(N113="sníž. přenesená",J113,0)</f>
        <v>0</v>
      </c>
      <c r="BI113" s="180">
        <f>IF(N113="nulová",J113,0)</f>
        <v>0</v>
      </c>
      <c r="BJ113" s="17" t="s">
        <v>74</v>
      </c>
      <c r="BK113" s="180">
        <f>ROUND(I113*H113,2)</f>
        <v>0</v>
      </c>
      <c r="BL113" s="17" t="s">
        <v>117</v>
      </c>
      <c r="BM113" s="179" t="s">
        <v>170</v>
      </c>
    </row>
    <row r="114" spans="1:65" s="2" customFormat="1" ht="11.25">
      <c r="A114" s="34"/>
      <c r="B114" s="35"/>
      <c r="C114" s="36"/>
      <c r="D114" s="181" t="s">
        <v>119</v>
      </c>
      <c r="E114" s="36"/>
      <c r="F114" s="182" t="s">
        <v>171</v>
      </c>
      <c r="G114" s="36"/>
      <c r="H114" s="36"/>
      <c r="I114" s="183"/>
      <c r="J114" s="36"/>
      <c r="K114" s="36"/>
      <c r="L114" s="39"/>
      <c r="M114" s="184"/>
      <c r="N114" s="18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119</v>
      </c>
      <c r="AU114" s="17" t="s">
        <v>76</v>
      </c>
    </row>
    <row r="115" spans="1:65" s="12" customFormat="1" ht="22.9" customHeight="1">
      <c r="B115" s="152"/>
      <c r="C115" s="153"/>
      <c r="D115" s="154" t="s">
        <v>68</v>
      </c>
      <c r="E115" s="166" t="s">
        <v>172</v>
      </c>
      <c r="F115" s="166" t="s">
        <v>173</v>
      </c>
      <c r="G115" s="153"/>
      <c r="H115" s="153"/>
      <c r="I115" s="156"/>
      <c r="J115" s="167">
        <f>BK115</f>
        <v>0</v>
      </c>
      <c r="K115" s="153"/>
      <c r="L115" s="158"/>
      <c r="M115" s="159"/>
      <c r="N115" s="160"/>
      <c r="O115" s="160"/>
      <c r="P115" s="161">
        <f>SUM(P116:P117)</f>
        <v>0</v>
      </c>
      <c r="Q115" s="160"/>
      <c r="R115" s="161">
        <f>SUM(R116:R117)</f>
        <v>0</v>
      </c>
      <c r="S115" s="160"/>
      <c r="T115" s="162">
        <f>SUM(T116:T117)</f>
        <v>0</v>
      </c>
      <c r="AR115" s="163" t="s">
        <v>74</v>
      </c>
      <c r="AT115" s="164" t="s">
        <v>68</v>
      </c>
      <c r="AU115" s="164" t="s">
        <v>74</v>
      </c>
      <c r="AY115" s="163" t="s">
        <v>109</v>
      </c>
      <c r="BK115" s="165">
        <f>SUM(BK116:BK117)</f>
        <v>0</v>
      </c>
    </row>
    <row r="116" spans="1:65" s="2" customFormat="1" ht="15.75" customHeight="1">
      <c r="A116" s="34"/>
      <c r="B116" s="35"/>
      <c r="C116" s="168" t="s">
        <v>174</v>
      </c>
      <c r="D116" s="168" t="s">
        <v>112</v>
      </c>
      <c r="E116" s="169" t="s">
        <v>175</v>
      </c>
      <c r="F116" s="170" t="s">
        <v>176</v>
      </c>
      <c r="G116" s="171" t="s">
        <v>154</v>
      </c>
      <c r="H116" s="172">
        <v>32.215000000000003</v>
      </c>
      <c r="I116" s="173"/>
      <c r="J116" s="174">
        <f>ROUND(I116*H116,2)</f>
        <v>0</v>
      </c>
      <c r="K116" s="170" t="s">
        <v>116</v>
      </c>
      <c r="L116" s="39"/>
      <c r="M116" s="175" t="s">
        <v>19</v>
      </c>
      <c r="N116" s="176" t="s">
        <v>40</v>
      </c>
      <c r="O116" s="64"/>
      <c r="P116" s="177">
        <f>O116*H116</f>
        <v>0</v>
      </c>
      <c r="Q116" s="177">
        <v>0</v>
      </c>
      <c r="R116" s="177">
        <f>Q116*H116</f>
        <v>0</v>
      </c>
      <c r="S116" s="177">
        <v>0</v>
      </c>
      <c r="T116" s="17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79" t="s">
        <v>117</v>
      </c>
      <c r="AT116" s="179" t="s">
        <v>112</v>
      </c>
      <c r="AU116" s="179" t="s">
        <v>76</v>
      </c>
      <c r="AY116" s="17" t="s">
        <v>109</v>
      </c>
      <c r="BE116" s="180">
        <f>IF(N116="základní",J116,0)</f>
        <v>0</v>
      </c>
      <c r="BF116" s="180">
        <f>IF(N116="snížená",J116,0)</f>
        <v>0</v>
      </c>
      <c r="BG116" s="180">
        <f>IF(N116="zákl. přenesená",J116,0)</f>
        <v>0</v>
      </c>
      <c r="BH116" s="180">
        <f>IF(N116="sníž. přenesená",J116,0)</f>
        <v>0</v>
      </c>
      <c r="BI116" s="180">
        <f>IF(N116="nulová",J116,0)</f>
        <v>0</v>
      </c>
      <c r="BJ116" s="17" t="s">
        <v>74</v>
      </c>
      <c r="BK116" s="180">
        <f>ROUND(I116*H116,2)</f>
        <v>0</v>
      </c>
      <c r="BL116" s="17" t="s">
        <v>117</v>
      </c>
      <c r="BM116" s="179" t="s">
        <v>177</v>
      </c>
    </row>
    <row r="117" spans="1:65" s="2" customFormat="1" ht="11.25">
      <c r="A117" s="34"/>
      <c r="B117" s="35"/>
      <c r="C117" s="36"/>
      <c r="D117" s="181" t="s">
        <v>119</v>
      </c>
      <c r="E117" s="36"/>
      <c r="F117" s="182" t="s">
        <v>178</v>
      </c>
      <c r="G117" s="36"/>
      <c r="H117" s="36"/>
      <c r="I117" s="183"/>
      <c r="J117" s="36"/>
      <c r="K117" s="36"/>
      <c r="L117" s="39"/>
      <c r="M117" s="184"/>
      <c r="N117" s="18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119</v>
      </c>
      <c r="AU117" s="17" t="s">
        <v>76</v>
      </c>
    </row>
    <row r="118" spans="1:65" s="12" customFormat="1" ht="25.9" customHeight="1">
      <c r="B118" s="152"/>
      <c r="C118" s="153"/>
      <c r="D118" s="154" t="s">
        <v>68</v>
      </c>
      <c r="E118" s="155" t="s">
        <v>179</v>
      </c>
      <c r="F118" s="155" t="s">
        <v>180</v>
      </c>
      <c r="G118" s="153"/>
      <c r="H118" s="153"/>
      <c r="I118" s="156"/>
      <c r="J118" s="157">
        <f>BK118</f>
        <v>0</v>
      </c>
      <c r="K118" s="153"/>
      <c r="L118" s="158"/>
      <c r="M118" s="159"/>
      <c r="N118" s="160"/>
      <c r="O118" s="160"/>
      <c r="P118" s="161">
        <f>P119+P130+P138+P223+P234</f>
        <v>0</v>
      </c>
      <c r="Q118" s="160"/>
      <c r="R118" s="161">
        <f>R119+R130+R138+R223+R234</f>
        <v>2.7757137400000009</v>
      </c>
      <c r="S118" s="160"/>
      <c r="T118" s="162">
        <f>T119+T130+T138+T223+T234</f>
        <v>0.82452079999999994</v>
      </c>
      <c r="AR118" s="163" t="s">
        <v>76</v>
      </c>
      <c r="AT118" s="164" t="s">
        <v>68</v>
      </c>
      <c r="AU118" s="164" t="s">
        <v>69</v>
      </c>
      <c r="AY118" s="163" t="s">
        <v>109</v>
      </c>
      <c r="BK118" s="165">
        <f>BK119+BK130+BK138+BK223+BK234</f>
        <v>0</v>
      </c>
    </row>
    <row r="119" spans="1:65" s="12" customFormat="1" ht="22.9" customHeight="1">
      <c r="B119" s="152"/>
      <c r="C119" s="153"/>
      <c r="D119" s="154" t="s">
        <v>68</v>
      </c>
      <c r="E119" s="166" t="s">
        <v>181</v>
      </c>
      <c r="F119" s="166" t="s">
        <v>182</v>
      </c>
      <c r="G119" s="153"/>
      <c r="H119" s="153"/>
      <c r="I119" s="156"/>
      <c r="J119" s="167">
        <f>BK119</f>
        <v>0</v>
      </c>
      <c r="K119" s="153"/>
      <c r="L119" s="158"/>
      <c r="M119" s="159"/>
      <c r="N119" s="160"/>
      <c r="O119" s="160"/>
      <c r="P119" s="161">
        <f>SUM(P120:P129)</f>
        <v>0</v>
      </c>
      <c r="Q119" s="160"/>
      <c r="R119" s="161">
        <f>SUM(R120:R129)</f>
        <v>1.6500000000000001E-2</v>
      </c>
      <c r="S119" s="160"/>
      <c r="T119" s="162">
        <f>SUM(T120:T129)</f>
        <v>1.4999999999999999E-2</v>
      </c>
      <c r="AR119" s="163" t="s">
        <v>76</v>
      </c>
      <c r="AT119" s="164" t="s">
        <v>68</v>
      </c>
      <c r="AU119" s="164" t="s">
        <v>74</v>
      </c>
      <c r="AY119" s="163" t="s">
        <v>109</v>
      </c>
      <c r="BK119" s="165">
        <f>SUM(BK120:BK129)</f>
        <v>0</v>
      </c>
    </row>
    <row r="120" spans="1:65" s="2" customFormat="1" ht="15.75" customHeight="1">
      <c r="A120" s="34"/>
      <c r="B120" s="35"/>
      <c r="C120" s="168" t="s">
        <v>183</v>
      </c>
      <c r="D120" s="168" t="s">
        <v>112</v>
      </c>
      <c r="E120" s="169" t="s">
        <v>184</v>
      </c>
      <c r="F120" s="170" t="s">
        <v>185</v>
      </c>
      <c r="G120" s="171" t="s">
        <v>137</v>
      </c>
      <c r="H120" s="172">
        <v>15</v>
      </c>
      <c r="I120" s="173"/>
      <c r="J120" s="174">
        <f>ROUND(I120*H120,2)</f>
        <v>0</v>
      </c>
      <c r="K120" s="170" t="s">
        <v>116</v>
      </c>
      <c r="L120" s="39"/>
      <c r="M120" s="175" t="s">
        <v>19</v>
      </c>
      <c r="N120" s="176" t="s">
        <v>40</v>
      </c>
      <c r="O120" s="64"/>
      <c r="P120" s="177">
        <f>O120*H120</f>
        <v>0</v>
      </c>
      <c r="Q120" s="177">
        <v>0</v>
      </c>
      <c r="R120" s="177">
        <f>Q120*H120</f>
        <v>0</v>
      </c>
      <c r="S120" s="177">
        <v>1E-3</v>
      </c>
      <c r="T120" s="178">
        <f>S120*H120</f>
        <v>1.4999999999999999E-2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9" t="s">
        <v>186</v>
      </c>
      <c r="AT120" s="179" t="s">
        <v>112</v>
      </c>
      <c r="AU120" s="179" t="s">
        <v>76</v>
      </c>
      <c r="AY120" s="17" t="s">
        <v>109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7" t="s">
        <v>74</v>
      </c>
      <c r="BK120" s="180">
        <f>ROUND(I120*H120,2)</f>
        <v>0</v>
      </c>
      <c r="BL120" s="17" t="s">
        <v>186</v>
      </c>
      <c r="BM120" s="179" t="s">
        <v>187</v>
      </c>
    </row>
    <row r="121" spans="1:65" s="2" customFormat="1" ht="11.25">
      <c r="A121" s="34"/>
      <c r="B121" s="35"/>
      <c r="C121" s="36"/>
      <c r="D121" s="181" t="s">
        <v>119</v>
      </c>
      <c r="E121" s="36"/>
      <c r="F121" s="182" t="s">
        <v>188</v>
      </c>
      <c r="G121" s="36"/>
      <c r="H121" s="36"/>
      <c r="I121" s="183"/>
      <c r="J121" s="36"/>
      <c r="K121" s="36"/>
      <c r="L121" s="39"/>
      <c r="M121" s="184"/>
      <c r="N121" s="18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119</v>
      </c>
      <c r="AU121" s="17" t="s">
        <v>76</v>
      </c>
    </row>
    <row r="122" spans="1:65" s="13" customFormat="1" ht="11.25">
      <c r="B122" s="186"/>
      <c r="C122" s="187"/>
      <c r="D122" s="188" t="s">
        <v>121</v>
      </c>
      <c r="E122" s="189" t="s">
        <v>19</v>
      </c>
      <c r="F122" s="190" t="s">
        <v>189</v>
      </c>
      <c r="G122" s="187"/>
      <c r="H122" s="191">
        <v>15</v>
      </c>
      <c r="I122" s="192"/>
      <c r="J122" s="187"/>
      <c r="K122" s="187"/>
      <c r="L122" s="193"/>
      <c r="M122" s="194"/>
      <c r="N122" s="195"/>
      <c r="O122" s="195"/>
      <c r="P122" s="195"/>
      <c r="Q122" s="195"/>
      <c r="R122" s="195"/>
      <c r="S122" s="195"/>
      <c r="T122" s="196"/>
      <c r="AT122" s="197" t="s">
        <v>121</v>
      </c>
      <c r="AU122" s="197" t="s">
        <v>76</v>
      </c>
      <c r="AV122" s="13" t="s">
        <v>76</v>
      </c>
      <c r="AW122" s="13" t="s">
        <v>31</v>
      </c>
      <c r="AX122" s="13" t="s">
        <v>74</v>
      </c>
      <c r="AY122" s="197" t="s">
        <v>109</v>
      </c>
    </row>
    <row r="123" spans="1:65" s="2" customFormat="1" ht="15.75" customHeight="1">
      <c r="A123" s="34"/>
      <c r="B123" s="35"/>
      <c r="C123" s="168" t="s">
        <v>190</v>
      </c>
      <c r="D123" s="168" t="s">
        <v>112</v>
      </c>
      <c r="E123" s="169" t="s">
        <v>191</v>
      </c>
      <c r="F123" s="170" t="s">
        <v>192</v>
      </c>
      <c r="G123" s="171" t="s">
        <v>137</v>
      </c>
      <c r="H123" s="172">
        <v>15</v>
      </c>
      <c r="I123" s="173"/>
      <c r="J123" s="174">
        <f>ROUND(I123*H123,2)</f>
        <v>0</v>
      </c>
      <c r="K123" s="170" t="s">
        <v>116</v>
      </c>
      <c r="L123" s="39"/>
      <c r="M123" s="175" t="s">
        <v>19</v>
      </c>
      <c r="N123" s="176" t="s">
        <v>40</v>
      </c>
      <c r="O123" s="64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186</v>
      </c>
      <c r="AT123" s="179" t="s">
        <v>112</v>
      </c>
      <c r="AU123" s="179" t="s">
        <v>76</v>
      </c>
      <c r="AY123" s="17" t="s">
        <v>109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7" t="s">
        <v>74</v>
      </c>
      <c r="BK123" s="180">
        <f>ROUND(I123*H123,2)</f>
        <v>0</v>
      </c>
      <c r="BL123" s="17" t="s">
        <v>186</v>
      </c>
      <c r="BM123" s="179" t="s">
        <v>193</v>
      </c>
    </row>
    <row r="124" spans="1:65" s="2" customFormat="1" ht="11.25">
      <c r="A124" s="34"/>
      <c r="B124" s="35"/>
      <c r="C124" s="36"/>
      <c r="D124" s="181" t="s">
        <v>119</v>
      </c>
      <c r="E124" s="36"/>
      <c r="F124" s="182" t="s">
        <v>194</v>
      </c>
      <c r="G124" s="36"/>
      <c r="H124" s="36"/>
      <c r="I124" s="183"/>
      <c r="J124" s="36"/>
      <c r="K124" s="36"/>
      <c r="L124" s="39"/>
      <c r="M124" s="184"/>
      <c r="N124" s="18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119</v>
      </c>
      <c r="AU124" s="17" t="s">
        <v>76</v>
      </c>
    </row>
    <row r="125" spans="1:65" s="13" customFormat="1" ht="11.25">
      <c r="B125" s="186"/>
      <c r="C125" s="187"/>
      <c r="D125" s="188" t="s">
        <v>121</v>
      </c>
      <c r="E125" s="189" t="s">
        <v>19</v>
      </c>
      <c r="F125" s="190" t="s">
        <v>195</v>
      </c>
      <c r="G125" s="187"/>
      <c r="H125" s="191">
        <v>15</v>
      </c>
      <c r="I125" s="192"/>
      <c r="J125" s="187"/>
      <c r="K125" s="187"/>
      <c r="L125" s="193"/>
      <c r="M125" s="194"/>
      <c r="N125" s="195"/>
      <c r="O125" s="195"/>
      <c r="P125" s="195"/>
      <c r="Q125" s="195"/>
      <c r="R125" s="195"/>
      <c r="S125" s="195"/>
      <c r="T125" s="196"/>
      <c r="AT125" s="197" t="s">
        <v>121</v>
      </c>
      <c r="AU125" s="197" t="s">
        <v>76</v>
      </c>
      <c r="AV125" s="13" t="s">
        <v>76</v>
      </c>
      <c r="AW125" s="13" t="s">
        <v>31</v>
      </c>
      <c r="AX125" s="13" t="s">
        <v>74</v>
      </c>
      <c r="AY125" s="197" t="s">
        <v>109</v>
      </c>
    </row>
    <row r="126" spans="1:65" s="2" customFormat="1" ht="15.75" customHeight="1">
      <c r="A126" s="34"/>
      <c r="B126" s="35"/>
      <c r="C126" s="209" t="s">
        <v>196</v>
      </c>
      <c r="D126" s="209" t="s">
        <v>197</v>
      </c>
      <c r="E126" s="210" t="s">
        <v>198</v>
      </c>
      <c r="F126" s="211" t="s">
        <v>199</v>
      </c>
      <c r="G126" s="212" t="s">
        <v>137</v>
      </c>
      <c r="H126" s="213">
        <v>16.5</v>
      </c>
      <c r="I126" s="214"/>
      <c r="J126" s="215">
        <f>ROUND(I126*H126,2)</f>
        <v>0</v>
      </c>
      <c r="K126" s="211" t="s">
        <v>19</v>
      </c>
      <c r="L126" s="216"/>
      <c r="M126" s="217" t="s">
        <v>19</v>
      </c>
      <c r="N126" s="218" t="s">
        <v>40</v>
      </c>
      <c r="O126" s="64"/>
      <c r="P126" s="177">
        <f>O126*H126</f>
        <v>0</v>
      </c>
      <c r="Q126" s="177">
        <v>1E-3</v>
      </c>
      <c r="R126" s="177">
        <f>Q126*H126</f>
        <v>1.6500000000000001E-2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200</v>
      </c>
      <c r="AT126" s="179" t="s">
        <v>197</v>
      </c>
      <c r="AU126" s="179" t="s">
        <v>76</v>
      </c>
      <c r="AY126" s="17" t="s">
        <v>109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7" t="s">
        <v>74</v>
      </c>
      <c r="BK126" s="180">
        <f>ROUND(I126*H126,2)</f>
        <v>0</v>
      </c>
      <c r="BL126" s="17" t="s">
        <v>186</v>
      </c>
      <c r="BM126" s="179" t="s">
        <v>201</v>
      </c>
    </row>
    <row r="127" spans="1:65" s="13" customFormat="1" ht="11.25">
      <c r="B127" s="186"/>
      <c r="C127" s="187"/>
      <c r="D127" s="188" t="s">
        <v>121</v>
      </c>
      <c r="E127" s="187"/>
      <c r="F127" s="190" t="s">
        <v>202</v>
      </c>
      <c r="G127" s="187"/>
      <c r="H127" s="191">
        <v>16.5</v>
      </c>
      <c r="I127" s="192"/>
      <c r="J127" s="187"/>
      <c r="K127" s="187"/>
      <c r="L127" s="193"/>
      <c r="M127" s="194"/>
      <c r="N127" s="195"/>
      <c r="O127" s="195"/>
      <c r="P127" s="195"/>
      <c r="Q127" s="195"/>
      <c r="R127" s="195"/>
      <c r="S127" s="195"/>
      <c r="T127" s="196"/>
      <c r="AT127" s="197" t="s">
        <v>121</v>
      </c>
      <c r="AU127" s="197" t="s">
        <v>76</v>
      </c>
      <c r="AV127" s="13" t="s">
        <v>76</v>
      </c>
      <c r="AW127" s="13" t="s">
        <v>4</v>
      </c>
      <c r="AX127" s="13" t="s">
        <v>74</v>
      </c>
      <c r="AY127" s="197" t="s">
        <v>109</v>
      </c>
    </row>
    <row r="128" spans="1:65" s="2" customFormat="1" ht="15.75" customHeight="1">
      <c r="A128" s="34"/>
      <c r="B128" s="35"/>
      <c r="C128" s="168" t="s">
        <v>203</v>
      </c>
      <c r="D128" s="168" t="s">
        <v>112</v>
      </c>
      <c r="E128" s="169" t="s">
        <v>204</v>
      </c>
      <c r="F128" s="170" t="s">
        <v>205</v>
      </c>
      <c r="G128" s="171" t="s">
        <v>154</v>
      </c>
      <c r="H128" s="172">
        <v>1.7000000000000001E-2</v>
      </c>
      <c r="I128" s="173"/>
      <c r="J128" s="174">
        <f>ROUND(I128*H128,2)</f>
        <v>0</v>
      </c>
      <c r="K128" s="170" t="s">
        <v>116</v>
      </c>
      <c r="L128" s="39"/>
      <c r="M128" s="175" t="s">
        <v>19</v>
      </c>
      <c r="N128" s="176" t="s">
        <v>40</v>
      </c>
      <c r="O128" s="64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186</v>
      </c>
      <c r="AT128" s="179" t="s">
        <v>112</v>
      </c>
      <c r="AU128" s="179" t="s">
        <v>76</v>
      </c>
      <c r="AY128" s="17" t="s">
        <v>109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7" t="s">
        <v>74</v>
      </c>
      <c r="BK128" s="180">
        <f>ROUND(I128*H128,2)</f>
        <v>0</v>
      </c>
      <c r="BL128" s="17" t="s">
        <v>186</v>
      </c>
      <c r="BM128" s="179" t="s">
        <v>206</v>
      </c>
    </row>
    <row r="129" spans="1:65" s="2" customFormat="1" ht="11.25">
      <c r="A129" s="34"/>
      <c r="B129" s="35"/>
      <c r="C129" s="36"/>
      <c r="D129" s="181" t="s">
        <v>119</v>
      </c>
      <c r="E129" s="36"/>
      <c r="F129" s="182" t="s">
        <v>207</v>
      </c>
      <c r="G129" s="36"/>
      <c r="H129" s="36"/>
      <c r="I129" s="183"/>
      <c r="J129" s="36"/>
      <c r="K129" s="36"/>
      <c r="L129" s="39"/>
      <c r="M129" s="184"/>
      <c r="N129" s="185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119</v>
      </c>
      <c r="AU129" s="17" t="s">
        <v>76</v>
      </c>
    </row>
    <row r="130" spans="1:65" s="12" customFormat="1" ht="22.9" customHeight="1">
      <c r="B130" s="152"/>
      <c r="C130" s="153"/>
      <c r="D130" s="154" t="s">
        <v>68</v>
      </c>
      <c r="E130" s="166" t="s">
        <v>208</v>
      </c>
      <c r="F130" s="166" t="s">
        <v>209</v>
      </c>
      <c r="G130" s="153"/>
      <c r="H130" s="153"/>
      <c r="I130" s="156"/>
      <c r="J130" s="167">
        <f>BK130</f>
        <v>0</v>
      </c>
      <c r="K130" s="153"/>
      <c r="L130" s="158"/>
      <c r="M130" s="159"/>
      <c r="N130" s="160"/>
      <c r="O130" s="160"/>
      <c r="P130" s="161">
        <f>SUM(P131:P137)</f>
        <v>0</v>
      </c>
      <c r="Q130" s="160"/>
      <c r="R130" s="161">
        <f>SUM(R131:R137)</f>
        <v>8.4297E-3</v>
      </c>
      <c r="S130" s="160"/>
      <c r="T130" s="162">
        <f>SUM(T131:T137)</f>
        <v>5.96E-3</v>
      </c>
      <c r="AR130" s="163" t="s">
        <v>76</v>
      </c>
      <c r="AT130" s="164" t="s">
        <v>68</v>
      </c>
      <c r="AU130" s="164" t="s">
        <v>74</v>
      </c>
      <c r="AY130" s="163" t="s">
        <v>109</v>
      </c>
      <c r="BK130" s="165">
        <f>SUM(BK131:BK137)</f>
        <v>0</v>
      </c>
    </row>
    <row r="131" spans="1:65" s="2" customFormat="1" ht="15.75" customHeight="1">
      <c r="A131" s="34"/>
      <c r="B131" s="35"/>
      <c r="C131" s="168" t="s">
        <v>8</v>
      </c>
      <c r="D131" s="168" t="s">
        <v>112</v>
      </c>
      <c r="E131" s="169" t="s">
        <v>210</v>
      </c>
      <c r="F131" s="170" t="s">
        <v>211</v>
      </c>
      <c r="G131" s="171" t="s">
        <v>212</v>
      </c>
      <c r="H131" s="172">
        <v>2</v>
      </c>
      <c r="I131" s="173"/>
      <c r="J131" s="174">
        <f>ROUND(I131*H131,2)</f>
        <v>0</v>
      </c>
      <c r="K131" s="170" t="s">
        <v>116</v>
      </c>
      <c r="L131" s="39"/>
      <c r="M131" s="175" t="s">
        <v>19</v>
      </c>
      <c r="N131" s="176" t="s">
        <v>40</v>
      </c>
      <c r="O131" s="64"/>
      <c r="P131" s="177">
        <f>O131*H131</f>
        <v>0</v>
      </c>
      <c r="Q131" s="177">
        <v>1.0200000000000001E-3</v>
      </c>
      <c r="R131" s="177">
        <f>Q131*H131</f>
        <v>2.0400000000000001E-3</v>
      </c>
      <c r="S131" s="177">
        <v>2.98E-3</v>
      </c>
      <c r="T131" s="178">
        <f>S131*H131</f>
        <v>5.96E-3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186</v>
      </c>
      <c r="AT131" s="179" t="s">
        <v>112</v>
      </c>
      <c r="AU131" s="179" t="s">
        <v>76</v>
      </c>
      <c r="AY131" s="17" t="s">
        <v>109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7" t="s">
        <v>74</v>
      </c>
      <c r="BK131" s="180">
        <f>ROUND(I131*H131,2)</f>
        <v>0</v>
      </c>
      <c r="BL131" s="17" t="s">
        <v>186</v>
      </c>
      <c r="BM131" s="179" t="s">
        <v>213</v>
      </c>
    </row>
    <row r="132" spans="1:65" s="2" customFormat="1" ht="11.25">
      <c r="A132" s="34"/>
      <c r="B132" s="35"/>
      <c r="C132" s="36"/>
      <c r="D132" s="181" t="s">
        <v>119</v>
      </c>
      <c r="E132" s="36"/>
      <c r="F132" s="182" t="s">
        <v>214</v>
      </c>
      <c r="G132" s="36"/>
      <c r="H132" s="36"/>
      <c r="I132" s="183"/>
      <c r="J132" s="36"/>
      <c r="K132" s="36"/>
      <c r="L132" s="39"/>
      <c r="M132" s="184"/>
      <c r="N132" s="185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119</v>
      </c>
      <c r="AU132" s="17" t="s">
        <v>76</v>
      </c>
    </row>
    <row r="133" spans="1:65" s="2" customFormat="1" ht="15.75" customHeight="1">
      <c r="A133" s="34"/>
      <c r="B133" s="35"/>
      <c r="C133" s="209" t="s">
        <v>186</v>
      </c>
      <c r="D133" s="209" t="s">
        <v>197</v>
      </c>
      <c r="E133" s="210" t="s">
        <v>215</v>
      </c>
      <c r="F133" s="211" t="s">
        <v>216</v>
      </c>
      <c r="G133" s="212" t="s">
        <v>115</v>
      </c>
      <c r="H133" s="213">
        <v>0.36099999999999999</v>
      </c>
      <c r="I133" s="214"/>
      <c r="J133" s="215">
        <f>ROUND(I133*H133,2)</f>
        <v>0</v>
      </c>
      <c r="K133" s="211" t="s">
        <v>116</v>
      </c>
      <c r="L133" s="216"/>
      <c r="M133" s="217" t="s">
        <v>19</v>
      </c>
      <c r="N133" s="218" t="s">
        <v>40</v>
      </c>
      <c r="O133" s="64"/>
      <c r="P133" s="177">
        <f>O133*H133</f>
        <v>0</v>
      </c>
      <c r="Q133" s="177">
        <v>1.77E-2</v>
      </c>
      <c r="R133" s="177">
        <f>Q133*H133</f>
        <v>6.3896999999999999E-3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200</v>
      </c>
      <c r="AT133" s="179" t="s">
        <v>197</v>
      </c>
      <c r="AU133" s="179" t="s">
        <v>76</v>
      </c>
      <c r="AY133" s="17" t="s">
        <v>109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7" t="s">
        <v>74</v>
      </c>
      <c r="BK133" s="180">
        <f>ROUND(I133*H133,2)</f>
        <v>0</v>
      </c>
      <c r="BL133" s="17" t="s">
        <v>186</v>
      </c>
      <c r="BM133" s="179" t="s">
        <v>217</v>
      </c>
    </row>
    <row r="134" spans="1:65" s="2" customFormat="1" ht="11.25">
      <c r="A134" s="34"/>
      <c r="B134" s="35"/>
      <c r="C134" s="36"/>
      <c r="D134" s="181" t="s">
        <v>119</v>
      </c>
      <c r="E134" s="36"/>
      <c r="F134" s="182" t="s">
        <v>218</v>
      </c>
      <c r="G134" s="36"/>
      <c r="H134" s="36"/>
      <c r="I134" s="183"/>
      <c r="J134" s="36"/>
      <c r="K134" s="36"/>
      <c r="L134" s="39"/>
      <c r="M134" s="184"/>
      <c r="N134" s="185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119</v>
      </c>
      <c r="AU134" s="17" t="s">
        <v>76</v>
      </c>
    </row>
    <row r="135" spans="1:65" s="13" customFormat="1" ht="11.25">
      <c r="B135" s="186"/>
      <c r="C135" s="187"/>
      <c r="D135" s="188" t="s">
        <v>121</v>
      </c>
      <c r="E135" s="187"/>
      <c r="F135" s="190" t="s">
        <v>219</v>
      </c>
      <c r="G135" s="187"/>
      <c r="H135" s="191">
        <v>0.36099999999999999</v>
      </c>
      <c r="I135" s="192"/>
      <c r="J135" s="187"/>
      <c r="K135" s="187"/>
      <c r="L135" s="193"/>
      <c r="M135" s="194"/>
      <c r="N135" s="195"/>
      <c r="O135" s="195"/>
      <c r="P135" s="195"/>
      <c r="Q135" s="195"/>
      <c r="R135" s="195"/>
      <c r="S135" s="195"/>
      <c r="T135" s="196"/>
      <c r="AT135" s="197" t="s">
        <v>121</v>
      </c>
      <c r="AU135" s="197" t="s">
        <v>76</v>
      </c>
      <c r="AV135" s="13" t="s">
        <v>76</v>
      </c>
      <c r="AW135" s="13" t="s">
        <v>4</v>
      </c>
      <c r="AX135" s="13" t="s">
        <v>74</v>
      </c>
      <c r="AY135" s="197" t="s">
        <v>109</v>
      </c>
    </row>
    <row r="136" spans="1:65" s="2" customFormat="1" ht="15.75" customHeight="1">
      <c r="A136" s="34"/>
      <c r="B136" s="35"/>
      <c r="C136" s="168" t="s">
        <v>220</v>
      </c>
      <c r="D136" s="168" t="s">
        <v>112</v>
      </c>
      <c r="E136" s="169" t="s">
        <v>221</v>
      </c>
      <c r="F136" s="170" t="s">
        <v>222</v>
      </c>
      <c r="G136" s="171" t="s">
        <v>154</v>
      </c>
      <c r="H136" s="172">
        <v>8.0000000000000002E-3</v>
      </c>
      <c r="I136" s="173"/>
      <c r="J136" s="174">
        <f>ROUND(I136*H136,2)</f>
        <v>0</v>
      </c>
      <c r="K136" s="170" t="s">
        <v>116</v>
      </c>
      <c r="L136" s="39"/>
      <c r="M136" s="175" t="s">
        <v>19</v>
      </c>
      <c r="N136" s="176" t="s">
        <v>40</v>
      </c>
      <c r="O136" s="64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186</v>
      </c>
      <c r="AT136" s="179" t="s">
        <v>112</v>
      </c>
      <c r="AU136" s="179" t="s">
        <v>76</v>
      </c>
      <c r="AY136" s="17" t="s">
        <v>109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7" t="s">
        <v>74</v>
      </c>
      <c r="BK136" s="180">
        <f>ROUND(I136*H136,2)</f>
        <v>0</v>
      </c>
      <c r="BL136" s="17" t="s">
        <v>186</v>
      </c>
      <c r="BM136" s="179" t="s">
        <v>223</v>
      </c>
    </row>
    <row r="137" spans="1:65" s="2" customFormat="1" ht="11.25">
      <c r="A137" s="34"/>
      <c r="B137" s="35"/>
      <c r="C137" s="36"/>
      <c r="D137" s="181" t="s">
        <v>119</v>
      </c>
      <c r="E137" s="36"/>
      <c r="F137" s="182" t="s">
        <v>224</v>
      </c>
      <c r="G137" s="36"/>
      <c r="H137" s="36"/>
      <c r="I137" s="183"/>
      <c r="J137" s="36"/>
      <c r="K137" s="36"/>
      <c r="L137" s="39"/>
      <c r="M137" s="184"/>
      <c r="N137" s="185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119</v>
      </c>
      <c r="AU137" s="17" t="s">
        <v>76</v>
      </c>
    </row>
    <row r="138" spans="1:65" s="12" customFormat="1" ht="22.9" customHeight="1">
      <c r="B138" s="152"/>
      <c r="C138" s="153"/>
      <c r="D138" s="154" t="s">
        <v>68</v>
      </c>
      <c r="E138" s="166" t="s">
        <v>225</v>
      </c>
      <c r="F138" s="166" t="s">
        <v>226</v>
      </c>
      <c r="G138" s="153"/>
      <c r="H138" s="153"/>
      <c r="I138" s="156"/>
      <c r="J138" s="167">
        <f>BK138</f>
        <v>0</v>
      </c>
      <c r="K138" s="153"/>
      <c r="L138" s="158"/>
      <c r="M138" s="159"/>
      <c r="N138" s="160"/>
      <c r="O138" s="160"/>
      <c r="P138" s="161">
        <f>SUM(P139:P222)</f>
        <v>0</v>
      </c>
      <c r="Q138" s="160"/>
      <c r="R138" s="161">
        <f>SUM(R139:R222)</f>
        <v>2.5600545600000006</v>
      </c>
      <c r="S138" s="160"/>
      <c r="T138" s="162">
        <f>SUM(T139:T222)</f>
        <v>0.49244999999999994</v>
      </c>
      <c r="AR138" s="163" t="s">
        <v>76</v>
      </c>
      <c r="AT138" s="164" t="s">
        <v>68</v>
      </c>
      <c r="AU138" s="164" t="s">
        <v>74</v>
      </c>
      <c r="AY138" s="163" t="s">
        <v>109</v>
      </c>
      <c r="BK138" s="165">
        <f>SUM(BK139:BK222)</f>
        <v>0</v>
      </c>
    </row>
    <row r="139" spans="1:65" s="2" customFormat="1" ht="15.75" customHeight="1">
      <c r="A139" s="34"/>
      <c r="B139" s="35"/>
      <c r="C139" s="168" t="s">
        <v>227</v>
      </c>
      <c r="D139" s="168" t="s">
        <v>112</v>
      </c>
      <c r="E139" s="169" t="s">
        <v>228</v>
      </c>
      <c r="F139" s="170" t="s">
        <v>229</v>
      </c>
      <c r="G139" s="171" t="s">
        <v>115</v>
      </c>
      <c r="H139" s="172">
        <v>88.027000000000001</v>
      </c>
      <c r="I139" s="173"/>
      <c r="J139" s="174">
        <f>ROUND(I139*H139,2)</f>
        <v>0</v>
      </c>
      <c r="K139" s="170" t="s">
        <v>116</v>
      </c>
      <c r="L139" s="39"/>
      <c r="M139" s="175" t="s">
        <v>19</v>
      </c>
      <c r="N139" s="176" t="s">
        <v>40</v>
      </c>
      <c r="O139" s="64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186</v>
      </c>
      <c r="AT139" s="179" t="s">
        <v>112</v>
      </c>
      <c r="AU139" s="179" t="s">
        <v>76</v>
      </c>
      <c r="AY139" s="17" t="s">
        <v>109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7" t="s">
        <v>74</v>
      </c>
      <c r="BK139" s="180">
        <f>ROUND(I139*H139,2)</f>
        <v>0</v>
      </c>
      <c r="BL139" s="17" t="s">
        <v>186</v>
      </c>
      <c r="BM139" s="179" t="s">
        <v>230</v>
      </c>
    </row>
    <row r="140" spans="1:65" s="2" customFormat="1" ht="11.25">
      <c r="A140" s="34"/>
      <c r="B140" s="35"/>
      <c r="C140" s="36"/>
      <c r="D140" s="181" t="s">
        <v>119</v>
      </c>
      <c r="E140" s="36"/>
      <c r="F140" s="182" t="s">
        <v>231</v>
      </c>
      <c r="G140" s="36"/>
      <c r="H140" s="36"/>
      <c r="I140" s="183"/>
      <c r="J140" s="36"/>
      <c r="K140" s="36"/>
      <c r="L140" s="39"/>
      <c r="M140" s="184"/>
      <c r="N140" s="18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119</v>
      </c>
      <c r="AU140" s="17" t="s">
        <v>76</v>
      </c>
    </row>
    <row r="141" spans="1:65" s="13" customFormat="1" ht="11.25">
      <c r="B141" s="186"/>
      <c r="C141" s="187"/>
      <c r="D141" s="188" t="s">
        <v>121</v>
      </c>
      <c r="E141" s="189" t="s">
        <v>19</v>
      </c>
      <c r="F141" s="190" t="s">
        <v>232</v>
      </c>
      <c r="G141" s="187"/>
      <c r="H141" s="191">
        <v>48.578000000000003</v>
      </c>
      <c r="I141" s="192"/>
      <c r="J141" s="187"/>
      <c r="K141" s="187"/>
      <c r="L141" s="193"/>
      <c r="M141" s="194"/>
      <c r="N141" s="195"/>
      <c r="O141" s="195"/>
      <c r="P141" s="195"/>
      <c r="Q141" s="195"/>
      <c r="R141" s="195"/>
      <c r="S141" s="195"/>
      <c r="T141" s="196"/>
      <c r="AT141" s="197" t="s">
        <v>121</v>
      </c>
      <c r="AU141" s="197" t="s">
        <v>76</v>
      </c>
      <c r="AV141" s="13" t="s">
        <v>76</v>
      </c>
      <c r="AW141" s="13" t="s">
        <v>31</v>
      </c>
      <c r="AX141" s="13" t="s">
        <v>69</v>
      </c>
      <c r="AY141" s="197" t="s">
        <v>109</v>
      </c>
    </row>
    <row r="142" spans="1:65" s="13" customFormat="1" ht="11.25">
      <c r="B142" s="186"/>
      <c r="C142" s="187"/>
      <c r="D142" s="188" t="s">
        <v>121</v>
      </c>
      <c r="E142" s="189" t="s">
        <v>19</v>
      </c>
      <c r="F142" s="190" t="s">
        <v>233</v>
      </c>
      <c r="G142" s="187"/>
      <c r="H142" s="191">
        <v>39.448999999999998</v>
      </c>
      <c r="I142" s="192"/>
      <c r="J142" s="187"/>
      <c r="K142" s="187"/>
      <c r="L142" s="193"/>
      <c r="M142" s="194"/>
      <c r="N142" s="195"/>
      <c r="O142" s="195"/>
      <c r="P142" s="195"/>
      <c r="Q142" s="195"/>
      <c r="R142" s="195"/>
      <c r="S142" s="195"/>
      <c r="T142" s="196"/>
      <c r="AT142" s="197" t="s">
        <v>121</v>
      </c>
      <c r="AU142" s="197" t="s">
        <v>76</v>
      </c>
      <c r="AV142" s="13" t="s">
        <v>76</v>
      </c>
      <c r="AW142" s="13" t="s">
        <v>31</v>
      </c>
      <c r="AX142" s="13" t="s">
        <v>69</v>
      </c>
      <c r="AY142" s="197" t="s">
        <v>109</v>
      </c>
    </row>
    <row r="143" spans="1:65" s="14" customFormat="1" ht="11.25">
      <c r="B143" s="198"/>
      <c r="C143" s="199"/>
      <c r="D143" s="188" t="s">
        <v>121</v>
      </c>
      <c r="E143" s="200" t="s">
        <v>19</v>
      </c>
      <c r="F143" s="201" t="s">
        <v>149</v>
      </c>
      <c r="G143" s="199"/>
      <c r="H143" s="202">
        <v>88.027000000000001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121</v>
      </c>
      <c r="AU143" s="208" t="s">
        <v>76</v>
      </c>
      <c r="AV143" s="14" t="s">
        <v>117</v>
      </c>
      <c r="AW143" s="14" t="s">
        <v>31</v>
      </c>
      <c r="AX143" s="14" t="s">
        <v>74</v>
      </c>
      <c r="AY143" s="208" t="s">
        <v>109</v>
      </c>
    </row>
    <row r="144" spans="1:65" s="2" customFormat="1" ht="15.75" customHeight="1">
      <c r="A144" s="34"/>
      <c r="B144" s="35"/>
      <c r="C144" s="168" t="s">
        <v>234</v>
      </c>
      <c r="D144" s="168" t="s">
        <v>112</v>
      </c>
      <c r="E144" s="169" t="s">
        <v>235</v>
      </c>
      <c r="F144" s="170" t="s">
        <v>236</v>
      </c>
      <c r="G144" s="171" t="s">
        <v>115</v>
      </c>
      <c r="H144" s="172">
        <v>136.90199999999999</v>
      </c>
      <c r="I144" s="173"/>
      <c r="J144" s="174">
        <f>ROUND(I144*H144,2)</f>
        <v>0</v>
      </c>
      <c r="K144" s="170" t="s">
        <v>116</v>
      </c>
      <c r="L144" s="39"/>
      <c r="M144" s="175" t="s">
        <v>19</v>
      </c>
      <c r="N144" s="176" t="s">
        <v>40</v>
      </c>
      <c r="O144" s="64"/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186</v>
      </c>
      <c r="AT144" s="179" t="s">
        <v>112</v>
      </c>
      <c r="AU144" s="179" t="s">
        <v>76</v>
      </c>
      <c r="AY144" s="17" t="s">
        <v>109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7" t="s">
        <v>74</v>
      </c>
      <c r="BK144" s="180">
        <f>ROUND(I144*H144,2)</f>
        <v>0</v>
      </c>
      <c r="BL144" s="17" t="s">
        <v>186</v>
      </c>
      <c r="BM144" s="179" t="s">
        <v>237</v>
      </c>
    </row>
    <row r="145" spans="1:65" s="2" customFormat="1" ht="11.25">
      <c r="A145" s="34"/>
      <c r="B145" s="35"/>
      <c r="C145" s="36"/>
      <c r="D145" s="181" t="s">
        <v>119</v>
      </c>
      <c r="E145" s="36"/>
      <c r="F145" s="182" t="s">
        <v>238</v>
      </c>
      <c r="G145" s="36"/>
      <c r="H145" s="36"/>
      <c r="I145" s="183"/>
      <c r="J145" s="36"/>
      <c r="K145" s="36"/>
      <c r="L145" s="39"/>
      <c r="M145" s="184"/>
      <c r="N145" s="185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119</v>
      </c>
      <c r="AU145" s="17" t="s">
        <v>76</v>
      </c>
    </row>
    <row r="146" spans="1:65" s="13" customFormat="1" ht="11.25">
      <c r="B146" s="186"/>
      <c r="C146" s="187"/>
      <c r="D146" s="188" t="s">
        <v>121</v>
      </c>
      <c r="E146" s="189" t="s">
        <v>19</v>
      </c>
      <c r="F146" s="190" t="s">
        <v>232</v>
      </c>
      <c r="G146" s="187"/>
      <c r="H146" s="191">
        <v>48.578000000000003</v>
      </c>
      <c r="I146" s="192"/>
      <c r="J146" s="187"/>
      <c r="K146" s="187"/>
      <c r="L146" s="193"/>
      <c r="M146" s="194"/>
      <c r="N146" s="195"/>
      <c r="O146" s="195"/>
      <c r="P146" s="195"/>
      <c r="Q146" s="195"/>
      <c r="R146" s="195"/>
      <c r="S146" s="195"/>
      <c r="T146" s="196"/>
      <c r="AT146" s="197" t="s">
        <v>121</v>
      </c>
      <c r="AU146" s="197" t="s">
        <v>76</v>
      </c>
      <c r="AV146" s="13" t="s">
        <v>76</v>
      </c>
      <c r="AW146" s="13" t="s">
        <v>31</v>
      </c>
      <c r="AX146" s="13" t="s">
        <v>69</v>
      </c>
      <c r="AY146" s="197" t="s">
        <v>109</v>
      </c>
    </row>
    <row r="147" spans="1:65" s="13" customFormat="1" ht="11.25">
      <c r="B147" s="186"/>
      <c r="C147" s="187"/>
      <c r="D147" s="188" t="s">
        <v>121</v>
      </c>
      <c r="E147" s="189" t="s">
        <v>19</v>
      </c>
      <c r="F147" s="190" t="s">
        <v>239</v>
      </c>
      <c r="G147" s="187"/>
      <c r="H147" s="191">
        <v>48.875</v>
      </c>
      <c r="I147" s="192"/>
      <c r="J147" s="187"/>
      <c r="K147" s="187"/>
      <c r="L147" s="193"/>
      <c r="M147" s="194"/>
      <c r="N147" s="195"/>
      <c r="O147" s="195"/>
      <c r="P147" s="195"/>
      <c r="Q147" s="195"/>
      <c r="R147" s="195"/>
      <c r="S147" s="195"/>
      <c r="T147" s="196"/>
      <c r="AT147" s="197" t="s">
        <v>121</v>
      </c>
      <c r="AU147" s="197" t="s">
        <v>76</v>
      </c>
      <c r="AV147" s="13" t="s">
        <v>76</v>
      </c>
      <c r="AW147" s="13" t="s">
        <v>31</v>
      </c>
      <c r="AX147" s="13" t="s">
        <v>69</v>
      </c>
      <c r="AY147" s="197" t="s">
        <v>109</v>
      </c>
    </row>
    <row r="148" spans="1:65" s="13" customFormat="1" ht="11.25">
      <c r="B148" s="186"/>
      <c r="C148" s="187"/>
      <c r="D148" s="188" t="s">
        <v>121</v>
      </c>
      <c r="E148" s="189" t="s">
        <v>19</v>
      </c>
      <c r="F148" s="190" t="s">
        <v>240</v>
      </c>
      <c r="G148" s="187"/>
      <c r="H148" s="191">
        <v>39.448999999999998</v>
      </c>
      <c r="I148" s="192"/>
      <c r="J148" s="187"/>
      <c r="K148" s="187"/>
      <c r="L148" s="193"/>
      <c r="M148" s="194"/>
      <c r="N148" s="195"/>
      <c r="O148" s="195"/>
      <c r="P148" s="195"/>
      <c r="Q148" s="195"/>
      <c r="R148" s="195"/>
      <c r="S148" s="195"/>
      <c r="T148" s="196"/>
      <c r="AT148" s="197" t="s">
        <v>121</v>
      </c>
      <c r="AU148" s="197" t="s">
        <v>76</v>
      </c>
      <c r="AV148" s="13" t="s">
        <v>76</v>
      </c>
      <c r="AW148" s="13" t="s">
        <v>31</v>
      </c>
      <c r="AX148" s="13" t="s">
        <v>69</v>
      </c>
      <c r="AY148" s="197" t="s">
        <v>109</v>
      </c>
    </row>
    <row r="149" spans="1:65" s="14" customFormat="1" ht="11.25">
      <c r="B149" s="198"/>
      <c r="C149" s="199"/>
      <c r="D149" s="188" t="s">
        <v>121</v>
      </c>
      <c r="E149" s="200" t="s">
        <v>19</v>
      </c>
      <c r="F149" s="201" t="s">
        <v>149</v>
      </c>
      <c r="G149" s="199"/>
      <c r="H149" s="202">
        <v>136.90199999999999</v>
      </c>
      <c r="I149" s="203"/>
      <c r="J149" s="199"/>
      <c r="K149" s="199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121</v>
      </c>
      <c r="AU149" s="208" t="s">
        <v>76</v>
      </c>
      <c r="AV149" s="14" t="s">
        <v>117</v>
      </c>
      <c r="AW149" s="14" t="s">
        <v>31</v>
      </c>
      <c r="AX149" s="14" t="s">
        <v>74</v>
      </c>
      <c r="AY149" s="208" t="s">
        <v>109</v>
      </c>
    </row>
    <row r="150" spans="1:65" s="2" customFormat="1" ht="15.75" customHeight="1">
      <c r="A150" s="34"/>
      <c r="B150" s="35"/>
      <c r="C150" s="168" t="s">
        <v>241</v>
      </c>
      <c r="D150" s="168" t="s">
        <v>112</v>
      </c>
      <c r="E150" s="169" t="s">
        <v>242</v>
      </c>
      <c r="F150" s="170" t="s">
        <v>243</v>
      </c>
      <c r="G150" s="171" t="s">
        <v>115</v>
      </c>
      <c r="H150" s="172">
        <v>136.90199999999999</v>
      </c>
      <c r="I150" s="173"/>
      <c r="J150" s="174">
        <f>ROUND(I150*H150,2)</f>
        <v>0</v>
      </c>
      <c r="K150" s="170" t="s">
        <v>116</v>
      </c>
      <c r="L150" s="39"/>
      <c r="M150" s="175" t="s">
        <v>19</v>
      </c>
      <c r="N150" s="176" t="s">
        <v>40</v>
      </c>
      <c r="O150" s="64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186</v>
      </c>
      <c r="AT150" s="179" t="s">
        <v>112</v>
      </c>
      <c r="AU150" s="179" t="s">
        <v>76</v>
      </c>
      <c r="AY150" s="17" t="s">
        <v>109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7" t="s">
        <v>74</v>
      </c>
      <c r="BK150" s="180">
        <f>ROUND(I150*H150,2)</f>
        <v>0</v>
      </c>
      <c r="BL150" s="17" t="s">
        <v>186</v>
      </c>
      <c r="BM150" s="179" t="s">
        <v>244</v>
      </c>
    </row>
    <row r="151" spans="1:65" s="2" customFormat="1" ht="11.25">
      <c r="A151" s="34"/>
      <c r="B151" s="35"/>
      <c r="C151" s="36"/>
      <c r="D151" s="181" t="s">
        <v>119</v>
      </c>
      <c r="E151" s="36"/>
      <c r="F151" s="182" t="s">
        <v>245</v>
      </c>
      <c r="G151" s="36"/>
      <c r="H151" s="36"/>
      <c r="I151" s="183"/>
      <c r="J151" s="36"/>
      <c r="K151" s="36"/>
      <c r="L151" s="39"/>
      <c r="M151" s="184"/>
      <c r="N151" s="185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119</v>
      </c>
      <c r="AU151" s="17" t="s">
        <v>76</v>
      </c>
    </row>
    <row r="152" spans="1:65" s="13" customFormat="1" ht="11.25">
      <c r="B152" s="186"/>
      <c r="C152" s="187"/>
      <c r="D152" s="188" t="s">
        <v>121</v>
      </c>
      <c r="E152" s="189" t="s">
        <v>19</v>
      </c>
      <c r="F152" s="190" t="s">
        <v>232</v>
      </c>
      <c r="G152" s="187"/>
      <c r="H152" s="191">
        <v>48.578000000000003</v>
      </c>
      <c r="I152" s="192"/>
      <c r="J152" s="187"/>
      <c r="K152" s="187"/>
      <c r="L152" s="193"/>
      <c r="M152" s="194"/>
      <c r="N152" s="195"/>
      <c r="O152" s="195"/>
      <c r="P152" s="195"/>
      <c r="Q152" s="195"/>
      <c r="R152" s="195"/>
      <c r="S152" s="195"/>
      <c r="T152" s="196"/>
      <c r="AT152" s="197" t="s">
        <v>121</v>
      </c>
      <c r="AU152" s="197" t="s">
        <v>76</v>
      </c>
      <c r="AV152" s="13" t="s">
        <v>76</v>
      </c>
      <c r="AW152" s="13" t="s">
        <v>31</v>
      </c>
      <c r="AX152" s="13" t="s">
        <v>69</v>
      </c>
      <c r="AY152" s="197" t="s">
        <v>109</v>
      </c>
    </row>
    <row r="153" spans="1:65" s="13" customFormat="1" ht="11.25">
      <c r="B153" s="186"/>
      <c r="C153" s="187"/>
      <c r="D153" s="188" t="s">
        <v>121</v>
      </c>
      <c r="E153" s="189" t="s">
        <v>19</v>
      </c>
      <c r="F153" s="190" t="s">
        <v>239</v>
      </c>
      <c r="G153" s="187"/>
      <c r="H153" s="191">
        <v>48.875</v>
      </c>
      <c r="I153" s="192"/>
      <c r="J153" s="187"/>
      <c r="K153" s="187"/>
      <c r="L153" s="193"/>
      <c r="M153" s="194"/>
      <c r="N153" s="195"/>
      <c r="O153" s="195"/>
      <c r="P153" s="195"/>
      <c r="Q153" s="195"/>
      <c r="R153" s="195"/>
      <c r="S153" s="195"/>
      <c r="T153" s="196"/>
      <c r="AT153" s="197" t="s">
        <v>121</v>
      </c>
      <c r="AU153" s="197" t="s">
        <v>76</v>
      </c>
      <c r="AV153" s="13" t="s">
        <v>76</v>
      </c>
      <c r="AW153" s="13" t="s">
        <v>31</v>
      </c>
      <c r="AX153" s="13" t="s">
        <v>69</v>
      </c>
      <c r="AY153" s="197" t="s">
        <v>109</v>
      </c>
    </row>
    <row r="154" spans="1:65" s="13" customFormat="1" ht="11.25">
      <c r="B154" s="186"/>
      <c r="C154" s="187"/>
      <c r="D154" s="188" t="s">
        <v>121</v>
      </c>
      <c r="E154" s="189" t="s">
        <v>19</v>
      </c>
      <c r="F154" s="190" t="s">
        <v>233</v>
      </c>
      <c r="G154" s="187"/>
      <c r="H154" s="191">
        <v>39.448999999999998</v>
      </c>
      <c r="I154" s="192"/>
      <c r="J154" s="187"/>
      <c r="K154" s="187"/>
      <c r="L154" s="193"/>
      <c r="M154" s="194"/>
      <c r="N154" s="195"/>
      <c r="O154" s="195"/>
      <c r="P154" s="195"/>
      <c r="Q154" s="195"/>
      <c r="R154" s="195"/>
      <c r="S154" s="195"/>
      <c r="T154" s="196"/>
      <c r="AT154" s="197" t="s">
        <v>121</v>
      </c>
      <c r="AU154" s="197" t="s">
        <v>76</v>
      </c>
      <c r="AV154" s="13" t="s">
        <v>76</v>
      </c>
      <c r="AW154" s="13" t="s">
        <v>31</v>
      </c>
      <c r="AX154" s="13" t="s">
        <v>69</v>
      </c>
      <c r="AY154" s="197" t="s">
        <v>109</v>
      </c>
    </row>
    <row r="155" spans="1:65" s="14" customFormat="1" ht="11.25">
      <c r="B155" s="198"/>
      <c r="C155" s="199"/>
      <c r="D155" s="188" t="s">
        <v>121</v>
      </c>
      <c r="E155" s="200" t="s">
        <v>19</v>
      </c>
      <c r="F155" s="201" t="s">
        <v>149</v>
      </c>
      <c r="G155" s="199"/>
      <c r="H155" s="202">
        <v>136.90199999999999</v>
      </c>
      <c r="I155" s="203"/>
      <c r="J155" s="199"/>
      <c r="K155" s="199"/>
      <c r="L155" s="204"/>
      <c r="M155" s="205"/>
      <c r="N155" s="206"/>
      <c r="O155" s="206"/>
      <c r="P155" s="206"/>
      <c r="Q155" s="206"/>
      <c r="R155" s="206"/>
      <c r="S155" s="206"/>
      <c r="T155" s="207"/>
      <c r="AT155" s="208" t="s">
        <v>121</v>
      </c>
      <c r="AU155" s="208" t="s">
        <v>76</v>
      </c>
      <c r="AV155" s="14" t="s">
        <v>117</v>
      </c>
      <c r="AW155" s="14" t="s">
        <v>31</v>
      </c>
      <c r="AX155" s="14" t="s">
        <v>74</v>
      </c>
      <c r="AY155" s="208" t="s">
        <v>109</v>
      </c>
    </row>
    <row r="156" spans="1:65" s="2" customFormat="1" ht="15.75" customHeight="1">
      <c r="A156" s="34"/>
      <c r="B156" s="35"/>
      <c r="C156" s="168" t="s">
        <v>7</v>
      </c>
      <c r="D156" s="168" t="s">
        <v>112</v>
      </c>
      <c r="E156" s="169" t="s">
        <v>246</v>
      </c>
      <c r="F156" s="170" t="s">
        <v>247</v>
      </c>
      <c r="G156" s="171" t="s">
        <v>115</v>
      </c>
      <c r="H156" s="172">
        <v>136.90199999999999</v>
      </c>
      <c r="I156" s="173"/>
      <c r="J156" s="174">
        <f>ROUND(I156*H156,2)</f>
        <v>0</v>
      </c>
      <c r="K156" s="170" t="s">
        <v>116</v>
      </c>
      <c r="L156" s="39"/>
      <c r="M156" s="175" t="s">
        <v>19</v>
      </c>
      <c r="N156" s="176" t="s">
        <v>40</v>
      </c>
      <c r="O156" s="64"/>
      <c r="P156" s="177">
        <f>O156*H156</f>
        <v>0</v>
      </c>
      <c r="Q156" s="177">
        <v>3.0000000000000001E-5</v>
      </c>
      <c r="R156" s="177">
        <f>Q156*H156</f>
        <v>4.1070600000000001E-3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186</v>
      </c>
      <c r="AT156" s="179" t="s">
        <v>112</v>
      </c>
      <c r="AU156" s="179" t="s">
        <v>76</v>
      </c>
      <c r="AY156" s="17" t="s">
        <v>109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7" t="s">
        <v>74</v>
      </c>
      <c r="BK156" s="180">
        <f>ROUND(I156*H156,2)</f>
        <v>0</v>
      </c>
      <c r="BL156" s="17" t="s">
        <v>186</v>
      </c>
      <c r="BM156" s="179" t="s">
        <v>248</v>
      </c>
    </row>
    <row r="157" spans="1:65" s="2" customFormat="1" ht="11.25">
      <c r="A157" s="34"/>
      <c r="B157" s="35"/>
      <c r="C157" s="36"/>
      <c r="D157" s="181" t="s">
        <v>119</v>
      </c>
      <c r="E157" s="36"/>
      <c r="F157" s="182" t="s">
        <v>249</v>
      </c>
      <c r="G157" s="36"/>
      <c r="H157" s="36"/>
      <c r="I157" s="183"/>
      <c r="J157" s="36"/>
      <c r="K157" s="36"/>
      <c r="L157" s="39"/>
      <c r="M157" s="184"/>
      <c r="N157" s="18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119</v>
      </c>
      <c r="AU157" s="17" t="s">
        <v>76</v>
      </c>
    </row>
    <row r="158" spans="1:65" s="13" customFormat="1" ht="11.25">
      <c r="B158" s="186"/>
      <c r="C158" s="187"/>
      <c r="D158" s="188" t="s">
        <v>121</v>
      </c>
      <c r="E158" s="189" t="s">
        <v>19</v>
      </c>
      <c r="F158" s="190" t="s">
        <v>232</v>
      </c>
      <c r="G158" s="187"/>
      <c r="H158" s="191">
        <v>48.578000000000003</v>
      </c>
      <c r="I158" s="192"/>
      <c r="J158" s="187"/>
      <c r="K158" s="187"/>
      <c r="L158" s="193"/>
      <c r="M158" s="194"/>
      <c r="N158" s="195"/>
      <c r="O158" s="195"/>
      <c r="P158" s="195"/>
      <c r="Q158" s="195"/>
      <c r="R158" s="195"/>
      <c r="S158" s="195"/>
      <c r="T158" s="196"/>
      <c r="AT158" s="197" t="s">
        <v>121</v>
      </c>
      <c r="AU158" s="197" t="s">
        <v>76</v>
      </c>
      <c r="AV158" s="13" t="s">
        <v>76</v>
      </c>
      <c r="AW158" s="13" t="s">
        <v>31</v>
      </c>
      <c r="AX158" s="13" t="s">
        <v>69</v>
      </c>
      <c r="AY158" s="197" t="s">
        <v>109</v>
      </c>
    </row>
    <row r="159" spans="1:65" s="13" customFormat="1" ht="11.25">
      <c r="B159" s="186"/>
      <c r="C159" s="187"/>
      <c r="D159" s="188" t="s">
        <v>121</v>
      </c>
      <c r="E159" s="189" t="s">
        <v>19</v>
      </c>
      <c r="F159" s="190" t="s">
        <v>239</v>
      </c>
      <c r="G159" s="187"/>
      <c r="H159" s="191">
        <v>48.875</v>
      </c>
      <c r="I159" s="192"/>
      <c r="J159" s="187"/>
      <c r="K159" s="187"/>
      <c r="L159" s="193"/>
      <c r="M159" s="194"/>
      <c r="N159" s="195"/>
      <c r="O159" s="195"/>
      <c r="P159" s="195"/>
      <c r="Q159" s="195"/>
      <c r="R159" s="195"/>
      <c r="S159" s="195"/>
      <c r="T159" s="196"/>
      <c r="AT159" s="197" t="s">
        <v>121</v>
      </c>
      <c r="AU159" s="197" t="s">
        <v>76</v>
      </c>
      <c r="AV159" s="13" t="s">
        <v>76</v>
      </c>
      <c r="AW159" s="13" t="s">
        <v>31</v>
      </c>
      <c r="AX159" s="13" t="s">
        <v>69</v>
      </c>
      <c r="AY159" s="197" t="s">
        <v>109</v>
      </c>
    </row>
    <row r="160" spans="1:65" s="13" customFormat="1" ht="11.25">
      <c r="B160" s="186"/>
      <c r="C160" s="187"/>
      <c r="D160" s="188" t="s">
        <v>121</v>
      </c>
      <c r="E160" s="189" t="s">
        <v>19</v>
      </c>
      <c r="F160" s="190" t="s">
        <v>233</v>
      </c>
      <c r="G160" s="187"/>
      <c r="H160" s="191">
        <v>39.448999999999998</v>
      </c>
      <c r="I160" s="192"/>
      <c r="J160" s="187"/>
      <c r="K160" s="187"/>
      <c r="L160" s="193"/>
      <c r="M160" s="194"/>
      <c r="N160" s="195"/>
      <c r="O160" s="195"/>
      <c r="P160" s="195"/>
      <c r="Q160" s="195"/>
      <c r="R160" s="195"/>
      <c r="S160" s="195"/>
      <c r="T160" s="196"/>
      <c r="AT160" s="197" t="s">
        <v>121</v>
      </c>
      <c r="AU160" s="197" t="s">
        <v>76</v>
      </c>
      <c r="AV160" s="13" t="s">
        <v>76</v>
      </c>
      <c r="AW160" s="13" t="s">
        <v>31</v>
      </c>
      <c r="AX160" s="13" t="s">
        <v>69</v>
      </c>
      <c r="AY160" s="197" t="s">
        <v>109</v>
      </c>
    </row>
    <row r="161" spans="1:65" s="14" customFormat="1" ht="11.25">
      <c r="B161" s="198"/>
      <c r="C161" s="199"/>
      <c r="D161" s="188" t="s">
        <v>121</v>
      </c>
      <c r="E161" s="200" t="s">
        <v>19</v>
      </c>
      <c r="F161" s="201" t="s">
        <v>149</v>
      </c>
      <c r="G161" s="199"/>
      <c r="H161" s="202">
        <v>136.90199999999999</v>
      </c>
      <c r="I161" s="203"/>
      <c r="J161" s="199"/>
      <c r="K161" s="199"/>
      <c r="L161" s="204"/>
      <c r="M161" s="205"/>
      <c r="N161" s="206"/>
      <c r="O161" s="206"/>
      <c r="P161" s="206"/>
      <c r="Q161" s="206"/>
      <c r="R161" s="206"/>
      <c r="S161" s="206"/>
      <c r="T161" s="207"/>
      <c r="AT161" s="208" t="s">
        <v>121</v>
      </c>
      <c r="AU161" s="208" t="s">
        <v>76</v>
      </c>
      <c r="AV161" s="14" t="s">
        <v>117</v>
      </c>
      <c r="AW161" s="14" t="s">
        <v>31</v>
      </c>
      <c r="AX161" s="14" t="s">
        <v>74</v>
      </c>
      <c r="AY161" s="208" t="s">
        <v>109</v>
      </c>
    </row>
    <row r="162" spans="1:65" s="2" customFormat="1" ht="15.75" customHeight="1">
      <c r="A162" s="34"/>
      <c r="B162" s="35"/>
      <c r="C162" s="168" t="s">
        <v>250</v>
      </c>
      <c r="D162" s="168" t="s">
        <v>112</v>
      </c>
      <c r="E162" s="169" t="s">
        <v>251</v>
      </c>
      <c r="F162" s="170" t="s">
        <v>252</v>
      </c>
      <c r="G162" s="171" t="s">
        <v>115</v>
      </c>
      <c r="H162" s="172">
        <v>88.027000000000001</v>
      </c>
      <c r="I162" s="173"/>
      <c r="J162" s="174">
        <f>ROUND(I162*H162,2)</f>
        <v>0</v>
      </c>
      <c r="K162" s="170" t="s">
        <v>116</v>
      </c>
      <c r="L162" s="39"/>
      <c r="M162" s="175" t="s">
        <v>19</v>
      </c>
      <c r="N162" s="176" t="s">
        <v>40</v>
      </c>
      <c r="O162" s="64"/>
      <c r="P162" s="177">
        <f>O162*H162</f>
        <v>0</v>
      </c>
      <c r="Q162" s="177">
        <v>2.0000000000000001E-4</v>
      </c>
      <c r="R162" s="177">
        <f>Q162*H162</f>
        <v>1.76054E-2</v>
      </c>
      <c r="S162" s="177">
        <v>0</v>
      </c>
      <c r="T162" s="17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9" t="s">
        <v>186</v>
      </c>
      <c r="AT162" s="179" t="s">
        <v>112</v>
      </c>
      <c r="AU162" s="179" t="s">
        <v>76</v>
      </c>
      <c r="AY162" s="17" t="s">
        <v>109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7" t="s">
        <v>74</v>
      </c>
      <c r="BK162" s="180">
        <f>ROUND(I162*H162,2)</f>
        <v>0</v>
      </c>
      <c r="BL162" s="17" t="s">
        <v>186</v>
      </c>
      <c r="BM162" s="179" t="s">
        <v>253</v>
      </c>
    </row>
    <row r="163" spans="1:65" s="2" customFormat="1" ht="11.25">
      <c r="A163" s="34"/>
      <c r="B163" s="35"/>
      <c r="C163" s="36"/>
      <c r="D163" s="181" t="s">
        <v>119</v>
      </c>
      <c r="E163" s="36"/>
      <c r="F163" s="182" t="s">
        <v>254</v>
      </c>
      <c r="G163" s="36"/>
      <c r="H163" s="36"/>
      <c r="I163" s="183"/>
      <c r="J163" s="36"/>
      <c r="K163" s="36"/>
      <c r="L163" s="39"/>
      <c r="M163" s="184"/>
      <c r="N163" s="18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119</v>
      </c>
      <c r="AU163" s="17" t="s">
        <v>76</v>
      </c>
    </row>
    <row r="164" spans="1:65" s="13" customFormat="1" ht="11.25">
      <c r="B164" s="186"/>
      <c r="C164" s="187"/>
      <c r="D164" s="188" t="s">
        <v>121</v>
      </c>
      <c r="E164" s="189" t="s">
        <v>19</v>
      </c>
      <c r="F164" s="190" t="s">
        <v>232</v>
      </c>
      <c r="G164" s="187"/>
      <c r="H164" s="191">
        <v>48.578000000000003</v>
      </c>
      <c r="I164" s="192"/>
      <c r="J164" s="187"/>
      <c r="K164" s="187"/>
      <c r="L164" s="193"/>
      <c r="M164" s="194"/>
      <c r="N164" s="195"/>
      <c r="O164" s="195"/>
      <c r="P164" s="195"/>
      <c r="Q164" s="195"/>
      <c r="R164" s="195"/>
      <c r="S164" s="195"/>
      <c r="T164" s="196"/>
      <c r="AT164" s="197" t="s">
        <v>121</v>
      </c>
      <c r="AU164" s="197" t="s">
        <v>76</v>
      </c>
      <c r="AV164" s="13" t="s">
        <v>76</v>
      </c>
      <c r="AW164" s="13" t="s">
        <v>31</v>
      </c>
      <c r="AX164" s="13" t="s">
        <v>69</v>
      </c>
      <c r="AY164" s="197" t="s">
        <v>109</v>
      </c>
    </row>
    <row r="165" spans="1:65" s="13" customFormat="1" ht="11.25">
      <c r="B165" s="186"/>
      <c r="C165" s="187"/>
      <c r="D165" s="188" t="s">
        <v>121</v>
      </c>
      <c r="E165" s="189" t="s">
        <v>19</v>
      </c>
      <c r="F165" s="190" t="s">
        <v>233</v>
      </c>
      <c r="G165" s="187"/>
      <c r="H165" s="191">
        <v>39.448999999999998</v>
      </c>
      <c r="I165" s="192"/>
      <c r="J165" s="187"/>
      <c r="K165" s="187"/>
      <c r="L165" s="193"/>
      <c r="M165" s="194"/>
      <c r="N165" s="195"/>
      <c r="O165" s="195"/>
      <c r="P165" s="195"/>
      <c r="Q165" s="195"/>
      <c r="R165" s="195"/>
      <c r="S165" s="195"/>
      <c r="T165" s="196"/>
      <c r="AT165" s="197" t="s">
        <v>121</v>
      </c>
      <c r="AU165" s="197" t="s">
        <v>76</v>
      </c>
      <c r="AV165" s="13" t="s">
        <v>76</v>
      </c>
      <c r="AW165" s="13" t="s">
        <v>31</v>
      </c>
      <c r="AX165" s="13" t="s">
        <v>69</v>
      </c>
      <c r="AY165" s="197" t="s">
        <v>109</v>
      </c>
    </row>
    <row r="166" spans="1:65" s="14" customFormat="1" ht="11.25">
      <c r="B166" s="198"/>
      <c r="C166" s="199"/>
      <c r="D166" s="188" t="s">
        <v>121</v>
      </c>
      <c r="E166" s="200" t="s">
        <v>19</v>
      </c>
      <c r="F166" s="201" t="s">
        <v>149</v>
      </c>
      <c r="G166" s="199"/>
      <c r="H166" s="202">
        <v>88.027000000000001</v>
      </c>
      <c r="I166" s="203"/>
      <c r="J166" s="199"/>
      <c r="K166" s="199"/>
      <c r="L166" s="204"/>
      <c r="M166" s="205"/>
      <c r="N166" s="206"/>
      <c r="O166" s="206"/>
      <c r="P166" s="206"/>
      <c r="Q166" s="206"/>
      <c r="R166" s="206"/>
      <c r="S166" s="206"/>
      <c r="T166" s="207"/>
      <c r="AT166" s="208" t="s">
        <v>121</v>
      </c>
      <c r="AU166" s="208" t="s">
        <v>76</v>
      </c>
      <c r="AV166" s="14" t="s">
        <v>117</v>
      </c>
      <c r="AW166" s="14" t="s">
        <v>31</v>
      </c>
      <c r="AX166" s="14" t="s">
        <v>74</v>
      </c>
      <c r="AY166" s="208" t="s">
        <v>109</v>
      </c>
    </row>
    <row r="167" spans="1:65" s="2" customFormat="1" ht="15.75" customHeight="1">
      <c r="A167" s="34"/>
      <c r="B167" s="35"/>
      <c r="C167" s="168" t="s">
        <v>255</v>
      </c>
      <c r="D167" s="168" t="s">
        <v>112</v>
      </c>
      <c r="E167" s="169" t="s">
        <v>256</v>
      </c>
      <c r="F167" s="170" t="s">
        <v>257</v>
      </c>
      <c r="G167" s="171" t="s">
        <v>115</v>
      </c>
      <c r="H167" s="172">
        <v>88.027000000000001</v>
      </c>
      <c r="I167" s="173"/>
      <c r="J167" s="174">
        <f>ROUND(I167*H167,2)</f>
        <v>0</v>
      </c>
      <c r="K167" s="170" t="s">
        <v>116</v>
      </c>
      <c r="L167" s="39"/>
      <c r="M167" s="175" t="s">
        <v>19</v>
      </c>
      <c r="N167" s="176" t="s">
        <v>40</v>
      </c>
      <c r="O167" s="64"/>
      <c r="P167" s="177">
        <f>O167*H167</f>
        <v>0</v>
      </c>
      <c r="Q167" s="177">
        <v>7.4999999999999997E-3</v>
      </c>
      <c r="R167" s="177">
        <f>Q167*H167</f>
        <v>0.66020250000000003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186</v>
      </c>
      <c r="AT167" s="179" t="s">
        <v>112</v>
      </c>
      <c r="AU167" s="179" t="s">
        <v>76</v>
      </c>
      <c r="AY167" s="17" t="s">
        <v>109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7" t="s">
        <v>74</v>
      </c>
      <c r="BK167" s="180">
        <f>ROUND(I167*H167,2)</f>
        <v>0</v>
      </c>
      <c r="BL167" s="17" t="s">
        <v>186</v>
      </c>
      <c r="BM167" s="179" t="s">
        <v>258</v>
      </c>
    </row>
    <row r="168" spans="1:65" s="2" customFormat="1" ht="11.25">
      <c r="A168" s="34"/>
      <c r="B168" s="35"/>
      <c r="C168" s="36"/>
      <c r="D168" s="181" t="s">
        <v>119</v>
      </c>
      <c r="E168" s="36"/>
      <c r="F168" s="182" t="s">
        <v>259</v>
      </c>
      <c r="G168" s="36"/>
      <c r="H168" s="36"/>
      <c r="I168" s="183"/>
      <c r="J168" s="36"/>
      <c r="K168" s="36"/>
      <c r="L168" s="39"/>
      <c r="M168" s="184"/>
      <c r="N168" s="185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119</v>
      </c>
      <c r="AU168" s="17" t="s">
        <v>76</v>
      </c>
    </row>
    <row r="169" spans="1:65" s="2" customFormat="1" ht="15.75" customHeight="1">
      <c r="A169" s="34"/>
      <c r="B169" s="35"/>
      <c r="C169" s="168" t="s">
        <v>260</v>
      </c>
      <c r="D169" s="168" t="s">
        <v>112</v>
      </c>
      <c r="E169" s="169" t="s">
        <v>261</v>
      </c>
      <c r="F169" s="170" t="s">
        <v>262</v>
      </c>
      <c r="G169" s="171" t="s">
        <v>115</v>
      </c>
      <c r="H169" s="172">
        <v>88.027000000000001</v>
      </c>
      <c r="I169" s="173"/>
      <c r="J169" s="174">
        <f>ROUND(I169*H169,2)</f>
        <v>0</v>
      </c>
      <c r="K169" s="170" t="s">
        <v>116</v>
      </c>
      <c r="L169" s="39"/>
      <c r="M169" s="175" t="s">
        <v>19</v>
      </c>
      <c r="N169" s="176" t="s">
        <v>40</v>
      </c>
      <c r="O169" s="64"/>
      <c r="P169" s="177">
        <f>O169*H169</f>
        <v>0</v>
      </c>
      <c r="Q169" s="177">
        <v>1.4999999999999999E-2</v>
      </c>
      <c r="R169" s="177">
        <f>Q169*H169</f>
        <v>1.3204050000000001</v>
      </c>
      <c r="S169" s="177">
        <v>0</v>
      </c>
      <c r="T169" s="17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9" t="s">
        <v>186</v>
      </c>
      <c r="AT169" s="179" t="s">
        <v>112</v>
      </c>
      <c r="AU169" s="179" t="s">
        <v>76</v>
      </c>
      <c r="AY169" s="17" t="s">
        <v>109</v>
      </c>
      <c r="BE169" s="180">
        <f>IF(N169="základní",J169,0)</f>
        <v>0</v>
      </c>
      <c r="BF169" s="180">
        <f>IF(N169="snížená",J169,0)</f>
        <v>0</v>
      </c>
      <c r="BG169" s="180">
        <f>IF(N169="zákl. přenesená",J169,0)</f>
        <v>0</v>
      </c>
      <c r="BH169" s="180">
        <f>IF(N169="sníž. přenesená",J169,0)</f>
        <v>0</v>
      </c>
      <c r="BI169" s="180">
        <f>IF(N169="nulová",J169,0)</f>
        <v>0</v>
      </c>
      <c r="BJ169" s="17" t="s">
        <v>74</v>
      </c>
      <c r="BK169" s="180">
        <f>ROUND(I169*H169,2)</f>
        <v>0</v>
      </c>
      <c r="BL169" s="17" t="s">
        <v>186</v>
      </c>
      <c r="BM169" s="179" t="s">
        <v>263</v>
      </c>
    </row>
    <row r="170" spans="1:65" s="2" customFormat="1" ht="11.25">
      <c r="A170" s="34"/>
      <c r="B170" s="35"/>
      <c r="C170" s="36"/>
      <c r="D170" s="181" t="s">
        <v>119</v>
      </c>
      <c r="E170" s="36"/>
      <c r="F170" s="182" t="s">
        <v>264</v>
      </c>
      <c r="G170" s="36"/>
      <c r="H170" s="36"/>
      <c r="I170" s="183"/>
      <c r="J170" s="36"/>
      <c r="K170" s="36"/>
      <c r="L170" s="39"/>
      <c r="M170" s="184"/>
      <c r="N170" s="185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119</v>
      </c>
      <c r="AU170" s="17" t="s">
        <v>76</v>
      </c>
    </row>
    <row r="171" spans="1:65" s="13" customFormat="1" ht="11.25">
      <c r="B171" s="186"/>
      <c r="C171" s="187"/>
      <c r="D171" s="188" t="s">
        <v>121</v>
      </c>
      <c r="E171" s="189" t="s">
        <v>19</v>
      </c>
      <c r="F171" s="190" t="s">
        <v>232</v>
      </c>
      <c r="G171" s="187"/>
      <c r="H171" s="191">
        <v>48.578000000000003</v>
      </c>
      <c r="I171" s="192"/>
      <c r="J171" s="187"/>
      <c r="K171" s="187"/>
      <c r="L171" s="193"/>
      <c r="M171" s="194"/>
      <c r="N171" s="195"/>
      <c r="O171" s="195"/>
      <c r="P171" s="195"/>
      <c r="Q171" s="195"/>
      <c r="R171" s="195"/>
      <c r="S171" s="195"/>
      <c r="T171" s="196"/>
      <c r="AT171" s="197" t="s">
        <v>121</v>
      </c>
      <c r="AU171" s="197" t="s">
        <v>76</v>
      </c>
      <c r="AV171" s="13" t="s">
        <v>76</v>
      </c>
      <c r="AW171" s="13" t="s">
        <v>31</v>
      </c>
      <c r="AX171" s="13" t="s">
        <v>69</v>
      </c>
      <c r="AY171" s="197" t="s">
        <v>109</v>
      </c>
    </row>
    <row r="172" spans="1:65" s="13" customFormat="1" ht="11.25">
      <c r="B172" s="186"/>
      <c r="C172" s="187"/>
      <c r="D172" s="188" t="s">
        <v>121</v>
      </c>
      <c r="E172" s="189" t="s">
        <v>19</v>
      </c>
      <c r="F172" s="190" t="s">
        <v>233</v>
      </c>
      <c r="G172" s="187"/>
      <c r="H172" s="191">
        <v>39.448999999999998</v>
      </c>
      <c r="I172" s="192"/>
      <c r="J172" s="187"/>
      <c r="K172" s="187"/>
      <c r="L172" s="193"/>
      <c r="M172" s="194"/>
      <c r="N172" s="195"/>
      <c r="O172" s="195"/>
      <c r="P172" s="195"/>
      <c r="Q172" s="195"/>
      <c r="R172" s="195"/>
      <c r="S172" s="195"/>
      <c r="T172" s="196"/>
      <c r="AT172" s="197" t="s">
        <v>121</v>
      </c>
      <c r="AU172" s="197" t="s">
        <v>76</v>
      </c>
      <c r="AV172" s="13" t="s">
        <v>76</v>
      </c>
      <c r="AW172" s="13" t="s">
        <v>31</v>
      </c>
      <c r="AX172" s="13" t="s">
        <v>69</v>
      </c>
      <c r="AY172" s="197" t="s">
        <v>109</v>
      </c>
    </row>
    <row r="173" spans="1:65" s="14" customFormat="1" ht="11.25">
      <c r="B173" s="198"/>
      <c r="C173" s="199"/>
      <c r="D173" s="188" t="s">
        <v>121</v>
      </c>
      <c r="E173" s="200" t="s">
        <v>19</v>
      </c>
      <c r="F173" s="201" t="s">
        <v>149</v>
      </c>
      <c r="G173" s="199"/>
      <c r="H173" s="202">
        <v>88.027000000000001</v>
      </c>
      <c r="I173" s="203"/>
      <c r="J173" s="199"/>
      <c r="K173" s="199"/>
      <c r="L173" s="204"/>
      <c r="M173" s="205"/>
      <c r="N173" s="206"/>
      <c r="O173" s="206"/>
      <c r="P173" s="206"/>
      <c r="Q173" s="206"/>
      <c r="R173" s="206"/>
      <c r="S173" s="206"/>
      <c r="T173" s="207"/>
      <c r="AT173" s="208" t="s">
        <v>121</v>
      </c>
      <c r="AU173" s="208" t="s">
        <v>76</v>
      </c>
      <c r="AV173" s="14" t="s">
        <v>117</v>
      </c>
      <c r="AW173" s="14" t="s">
        <v>31</v>
      </c>
      <c r="AX173" s="14" t="s">
        <v>74</v>
      </c>
      <c r="AY173" s="208" t="s">
        <v>109</v>
      </c>
    </row>
    <row r="174" spans="1:65" s="2" customFormat="1" ht="15.75" customHeight="1">
      <c r="A174" s="34"/>
      <c r="B174" s="35"/>
      <c r="C174" s="168" t="s">
        <v>265</v>
      </c>
      <c r="D174" s="168" t="s">
        <v>112</v>
      </c>
      <c r="E174" s="169" t="s">
        <v>266</v>
      </c>
      <c r="F174" s="170" t="s">
        <v>267</v>
      </c>
      <c r="G174" s="171" t="s">
        <v>115</v>
      </c>
      <c r="H174" s="172">
        <v>136.90199999999999</v>
      </c>
      <c r="I174" s="173"/>
      <c r="J174" s="174">
        <f>ROUND(I174*H174,2)</f>
        <v>0</v>
      </c>
      <c r="K174" s="170" t="s">
        <v>116</v>
      </c>
      <c r="L174" s="39"/>
      <c r="M174" s="175" t="s">
        <v>19</v>
      </c>
      <c r="N174" s="176" t="s">
        <v>40</v>
      </c>
      <c r="O174" s="64"/>
      <c r="P174" s="177">
        <f>O174*H174</f>
        <v>0</v>
      </c>
      <c r="Q174" s="177">
        <v>0</v>
      </c>
      <c r="R174" s="177">
        <f>Q174*H174</f>
        <v>0</v>
      </c>
      <c r="S174" s="177">
        <v>3.0000000000000001E-3</v>
      </c>
      <c r="T174" s="178">
        <f>S174*H174</f>
        <v>0.41070599999999996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9" t="s">
        <v>186</v>
      </c>
      <c r="AT174" s="179" t="s">
        <v>112</v>
      </c>
      <c r="AU174" s="179" t="s">
        <v>76</v>
      </c>
      <c r="AY174" s="17" t="s">
        <v>109</v>
      </c>
      <c r="BE174" s="180">
        <f>IF(N174="základní",J174,0)</f>
        <v>0</v>
      </c>
      <c r="BF174" s="180">
        <f>IF(N174="snížená",J174,0)</f>
        <v>0</v>
      </c>
      <c r="BG174" s="180">
        <f>IF(N174="zákl. přenesená",J174,0)</f>
        <v>0</v>
      </c>
      <c r="BH174" s="180">
        <f>IF(N174="sníž. přenesená",J174,0)</f>
        <v>0</v>
      </c>
      <c r="BI174" s="180">
        <f>IF(N174="nulová",J174,0)</f>
        <v>0</v>
      </c>
      <c r="BJ174" s="17" t="s">
        <v>74</v>
      </c>
      <c r="BK174" s="180">
        <f>ROUND(I174*H174,2)</f>
        <v>0</v>
      </c>
      <c r="BL174" s="17" t="s">
        <v>186</v>
      </c>
      <c r="BM174" s="179" t="s">
        <v>268</v>
      </c>
    </row>
    <row r="175" spans="1:65" s="2" customFormat="1" ht="11.25">
      <c r="A175" s="34"/>
      <c r="B175" s="35"/>
      <c r="C175" s="36"/>
      <c r="D175" s="181" t="s">
        <v>119</v>
      </c>
      <c r="E175" s="36"/>
      <c r="F175" s="182" t="s">
        <v>269</v>
      </c>
      <c r="G175" s="36"/>
      <c r="H175" s="36"/>
      <c r="I175" s="183"/>
      <c r="J175" s="36"/>
      <c r="K175" s="36"/>
      <c r="L175" s="39"/>
      <c r="M175" s="184"/>
      <c r="N175" s="185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119</v>
      </c>
      <c r="AU175" s="17" t="s">
        <v>76</v>
      </c>
    </row>
    <row r="176" spans="1:65" s="13" customFormat="1" ht="11.25">
      <c r="B176" s="186"/>
      <c r="C176" s="187"/>
      <c r="D176" s="188" t="s">
        <v>121</v>
      </c>
      <c r="E176" s="189" t="s">
        <v>19</v>
      </c>
      <c r="F176" s="190" t="s">
        <v>232</v>
      </c>
      <c r="G176" s="187"/>
      <c r="H176" s="191">
        <v>48.578000000000003</v>
      </c>
      <c r="I176" s="192"/>
      <c r="J176" s="187"/>
      <c r="K176" s="187"/>
      <c r="L176" s="193"/>
      <c r="M176" s="194"/>
      <c r="N176" s="195"/>
      <c r="O176" s="195"/>
      <c r="P176" s="195"/>
      <c r="Q176" s="195"/>
      <c r="R176" s="195"/>
      <c r="S176" s="195"/>
      <c r="T176" s="196"/>
      <c r="AT176" s="197" t="s">
        <v>121</v>
      </c>
      <c r="AU176" s="197" t="s">
        <v>76</v>
      </c>
      <c r="AV176" s="13" t="s">
        <v>76</v>
      </c>
      <c r="AW176" s="13" t="s">
        <v>31</v>
      </c>
      <c r="AX176" s="13" t="s">
        <v>69</v>
      </c>
      <c r="AY176" s="197" t="s">
        <v>109</v>
      </c>
    </row>
    <row r="177" spans="1:65" s="13" customFormat="1" ht="11.25">
      <c r="B177" s="186"/>
      <c r="C177" s="187"/>
      <c r="D177" s="188" t="s">
        <v>121</v>
      </c>
      <c r="E177" s="189" t="s">
        <v>19</v>
      </c>
      <c r="F177" s="190" t="s">
        <v>239</v>
      </c>
      <c r="G177" s="187"/>
      <c r="H177" s="191">
        <v>48.875</v>
      </c>
      <c r="I177" s="192"/>
      <c r="J177" s="187"/>
      <c r="K177" s="187"/>
      <c r="L177" s="193"/>
      <c r="M177" s="194"/>
      <c r="N177" s="195"/>
      <c r="O177" s="195"/>
      <c r="P177" s="195"/>
      <c r="Q177" s="195"/>
      <c r="R177" s="195"/>
      <c r="S177" s="195"/>
      <c r="T177" s="196"/>
      <c r="AT177" s="197" t="s">
        <v>121</v>
      </c>
      <c r="AU177" s="197" t="s">
        <v>76</v>
      </c>
      <c r="AV177" s="13" t="s">
        <v>76</v>
      </c>
      <c r="AW177" s="13" t="s">
        <v>31</v>
      </c>
      <c r="AX177" s="13" t="s">
        <v>69</v>
      </c>
      <c r="AY177" s="197" t="s">
        <v>109</v>
      </c>
    </row>
    <row r="178" spans="1:65" s="13" customFormat="1" ht="11.25">
      <c r="B178" s="186"/>
      <c r="C178" s="187"/>
      <c r="D178" s="188" t="s">
        <v>121</v>
      </c>
      <c r="E178" s="189" t="s">
        <v>19</v>
      </c>
      <c r="F178" s="190" t="s">
        <v>233</v>
      </c>
      <c r="G178" s="187"/>
      <c r="H178" s="191">
        <v>39.448999999999998</v>
      </c>
      <c r="I178" s="192"/>
      <c r="J178" s="187"/>
      <c r="K178" s="187"/>
      <c r="L178" s="193"/>
      <c r="M178" s="194"/>
      <c r="N178" s="195"/>
      <c r="O178" s="195"/>
      <c r="P178" s="195"/>
      <c r="Q178" s="195"/>
      <c r="R178" s="195"/>
      <c r="S178" s="195"/>
      <c r="T178" s="196"/>
      <c r="AT178" s="197" t="s">
        <v>121</v>
      </c>
      <c r="AU178" s="197" t="s">
        <v>76</v>
      </c>
      <c r="AV178" s="13" t="s">
        <v>76</v>
      </c>
      <c r="AW178" s="13" t="s">
        <v>31</v>
      </c>
      <c r="AX178" s="13" t="s">
        <v>69</v>
      </c>
      <c r="AY178" s="197" t="s">
        <v>109</v>
      </c>
    </row>
    <row r="179" spans="1:65" s="14" customFormat="1" ht="11.25">
      <c r="B179" s="198"/>
      <c r="C179" s="199"/>
      <c r="D179" s="188" t="s">
        <v>121</v>
      </c>
      <c r="E179" s="200" t="s">
        <v>19</v>
      </c>
      <c r="F179" s="201" t="s">
        <v>149</v>
      </c>
      <c r="G179" s="199"/>
      <c r="H179" s="202">
        <v>136.90199999999999</v>
      </c>
      <c r="I179" s="203"/>
      <c r="J179" s="199"/>
      <c r="K179" s="199"/>
      <c r="L179" s="204"/>
      <c r="M179" s="205"/>
      <c r="N179" s="206"/>
      <c r="O179" s="206"/>
      <c r="P179" s="206"/>
      <c r="Q179" s="206"/>
      <c r="R179" s="206"/>
      <c r="S179" s="206"/>
      <c r="T179" s="207"/>
      <c r="AT179" s="208" t="s">
        <v>121</v>
      </c>
      <c r="AU179" s="208" t="s">
        <v>76</v>
      </c>
      <c r="AV179" s="14" t="s">
        <v>117</v>
      </c>
      <c r="AW179" s="14" t="s">
        <v>31</v>
      </c>
      <c r="AX179" s="14" t="s">
        <v>74</v>
      </c>
      <c r="AY179" s="208" t="s">
        <v>109</v>
      </c>
    </row>
    <row r="180" spans="1:65" s="2" customFormat="1" ht="15.75" customHeight="1">
      <c r="A180" s="34"/>
      <c r="B180" s="35"/>
      <c r="C180" s="168" t="s">
        <v>270</v>
      </c>
      <c r="D180" s="168" t="s">
        <v>112</v>
      </c>
      <c r="E180" s="169" t="s">
        <v>271</v>
      </c>
      <c r="F180" s="170" t="s">
        <v>272</v>
      </c>
      <c r="G180" s="171" t="s">
        <v>212</v>
      </c>
      <c r="H180" s="172">
        <v>19</v>
      </c>
      <c r="I180" s="173"/>
      <c r="J180" s="174">
        <f>ROUND(I180*H180,2)</f>
        <v>0</v>
      </c>
      <c r="K180" s="170" t="s">
        <v>116</v>
      </c>
      <c r="L180" s="39"/>
      <c r="M180" s="175" t="s">
        <v>19</v>
      </c>
      <c r="N180" s="176" t="s">
        <v>40</v>
      </c>
      <c r="O180" s="64"/>
      <c r="P180" s="177">
        <f>O180*H180</f>
        <v>0</v>
      </c>
      <c r="Q180" s="177">
        <v>3.5E-4</v>
      </c>
      <c r="R180" s="177">
        <f>Q180*H180</f>
        <v>6.6499999999999997E-3</v>
      </c>
      <c r="S180" s="177">
        <v>3.0000000000000001E-3</v>
      </c>
      <c r="T180" s="178">
        <f>S180*H180</f>
        <v>5.7000000000000002E-2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9" t="s">
        <v>186</v>
      </c>
      <c r="AT180" s="179" t="s">
        <v>112</v>
      </c>
      <c r="AU180" s="179" t="s">
        <v>76</v>
      </c>
      <c r="AY180" s="17" t="s">
        <v>109</v>
      </c>
      <c r="BE180" s="180">
        <f>IF(N180="základní",J180,0)</f>
        <v>0</v>
      </c>
      <c r="BF180" s="180">
        <f>IF(N180="snížená",J180,0)</f>
        <v>0</v>
      </c>
      <c r="BG180" s="180">
        <f>IF(N180="zákl. přenesená",J180,0)</f>
        <v>0</v>
      </c>
      <c r="BH180" s="180">
        <f>IF(N180="sníž. přenesená",J180,0)</f>
        <v>0</v>
      </c>
      <c r="BI180" s="180">
        <f>IF(N180="nulová",J180,0)</f>
        <v>0</v>
      </c>
      <c r="BJ180" s="17" t="s">
        <v>74</v>
      </c>
      <c r="BK180" s="180">
        <f>ROUND(I180*H180,2)</f>
        <v>0</v>
      </c>
      <c r="BL180" s="17" t="s">
        <v>186</v>
      </c>
      <c r="BM180" s="179" t="s">
        <v>273</v>
      </c>
    </row>
    <row r="181" spans="1:65" s="2" customFormat="1" ht="11.25">
      <c r="A181" s="34"/>
      <c r="B181" s="35"/>
      <c r="C181" s="36"/>
      <c r="D181" s="181" t="s">
        <v>119</v>
      </c>
      <c r="E181" s="36"/>
      <c r="F181" s="182" t="s">
        <v>274</v>
      </c>
      <c r="G181" s="36"/>
      <c r="H181" s="36"/>
      <c r="I181" s="183"/>
      <c r="J181" s="36"/>
      <c r="K181" s="36"/>
      <c r="L181" s="39"/>
      <c r="M181" s="184"/>
      <c r="N181" s="185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119</v>
      </c>
      <c r="AU181" s="17" t="s">
        <v>76</v>
      </c>
    </row>
    <row r="182" spans="1:65" s="2" customFormat="1" ht="15.75" customHeight="1">
      <c r="A182" s="34"/>
      <c r="B182" s="35"/>
      <c r="C182" s="168" t="s">
        <v>275</v>
      </c>
      <c r="D182" s="168" t="s">
        <v>112</v>
      </c>
      <c r="E182" s="169" t="s">
        <v>276</v>
      </c>
      <c r="F182" s="170" t="s">
        <v>277</v>
      </c>
      <c r="G182" s="171" t="s">
        <v>115</v>
      </c>
      <c r="H182" s="172">
        <v>136.90199999999999</v>
      </c>
      <c r="I182" s="173"/>
      <c r="J182" s="174">
        <f>ROUND(I182*H182,2)</f>
        <v>0</v>
      </c>
      <c r="K182" s="170" t="s">
        <v>116</v>
      </c>
      <c r="L182" s="39"/>
      <c r="M182" s="175" t="s">
        <v>19</v>
      </c>
      <c r="N182" s="176" t="s">
        <v>40</v>
      </c>
      <c r="O182" s="64"/>
      <c r="P182" s="177">
        <f>O182*H182</f>
        <v>0</v>
      </c>
      <c r="Q182" s="177">
        <v>4.0000000000000002E-4</v>
      </c>
      <c r="R182" s="177">
        <f>Q182*H182</f>
        <v>5.4760799999999998E-2</v>
      </c>
      <c r="S182" s="177">
        <v>0</v>
      </c>
      <c r="T182" s="17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9" t="s">
        <v>186</v>
      </c>
      <c r="AT182" s="179" t="s">
        <v>112</v>
      </c>
      <c r="AU182" s="179" t="s">
        <v>76</v>
      </c>
      <c r="AY182" s="17" t="s">
        <v>109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17" t="s">
        <v>74</v>
      </c>
      <c r="BK182" s="180">
        <f>ROUND(I182*H182,2)</f>
        <v>0</v>
      </c>
      <c r="BL182" s="17" t="s">
        <v>186</v>
      </c>
      <c r="BM182" s="179" t="s">
        <v>278</v>
      </c>
    </row>
    <row r="183" spans="1:65" s="2" customFormat="1" ht="11.25">
      <c r="A183" s="34"/>
      <c r="B183" s="35"/>
      <c r="C183" s="36"/>
      <c r="D183" s="181" t="s">
        <v>119</v>
      </c>
      <c r="E183" s="36"/>
      <c r="F183" s="182" t="s">
        <v>279</v>
      </c>
      <c r="G183" s="36"/>
      <c r="H183" s="36"/>
      <c r="I183" s="183"/>
      <c r="J183" s="36"/>
      <c r="K183" s="36"/>
      <c r="L183" s="39"/>
      <c r="M183" s="184"/>
      <c r="N183" s="185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119</v>
      </c>
      <c r="AU183" s="17" t="s">
        <v>76</v>
      </c>
    </row>
    <row r="184" spans="1:65" s="13" customFormat="1" ht="11.25">
      <c r="B184" s="186"/>
      <c r="C184" s="187"/>
      <c r="D184" s="188" t="s">
        <v>121</v>
      </c>
      <c r="E184" s="189" t="s">
        <v>19</v>
      </c>
      <c r="F184" s="190" t="s">
        <v>232</v>
      </c>
      <c r="G184" s="187"/>
      <c r="H184" s="191">
        <v>48.578000000000003</v>
      </c>
      <c r="I184" s="192"/>
      <c r="J184" s="187"/>
      <c r="K184" s="187"/>
      <c r="L184" s="193"/>
      <c r="M184" s="194"/>
      <c r="N184" s="195"/>
      <c r="O184" s="195"/>
      <c r="P184" s="195"/>
      <c r="Q184" s="195"/>
      <c r="R184" s="195"/>
      <c r="S184" s="195"/>
      <c r="T184" s="196"/>
      <c r="AT184" s="197" t="s">
        <v>121</v>
      </c>
      <c r="AU184" s="197" t="s">
        <v>76</v>
      </c>
      <c r="AV184" s="13" t="s">
        <v>76</v>
      </c>
      <c r="AW184" s="13" t="s">
        <v>31</v>
      </c>
      <c r="AX184" s="13" t="s">
        <v>69</v>
      </c>
      <c r="AY184" s="197" t="s">
        <v>109</v>
      </c>
    </row>
    <row r="185" spans="1:65" s="13" customFormat="1" ht="11.25">
      <c r="B185" s="186"/>
      <c r="C185" s="187"/>
      <c r="D185" s="188" t="s">
        <v>121</v>
      </c>
      <c r="E185" s="189" t="s">
        <v>19</v>
      </c>
      <c r="F185" s="190" t="s">
        <v>239</v>
      </c>
      <c r="G185" s="187"/>
      <c r="H185" s="191">
        <v>48.875</v>
      </c>
      <c r="I185" s="192"/>
      <c r="J185" s="187"/>
      <c r="K185" s="187"/>
      <c r="L185" s="193"/>
      <c r="M185" s="194"/>
      <c r="N185" s="195"/>
      <c r="O185" s="195"/>
      <c r="P185" s="195"/>
      <c r="Q185" s="195"/>
      <c r="R185" s="195"/>
      <c r="S185" s="195"/>
      <c r="T185" s="196"/>
      <c r="AT185" s="197" t="s">
        <v>121</v>
      </c>
      <c r="AU185" s="197" t="s">
        <v>76</v>
      </c>
      <c r="AV185" s="13" t="s">
        <v>76</v>
      </c>
      <c r="AW185" s="13" t="s">
        <v>31</v>
      </c>
      <c r="AX185" s="13" t="s">
        <v>69</v>
      </c>
      <c r="AY185" s="197" t="s">
        <v>109</v>
      </c>
    </row>
    <row r="186" spans="1:65" s="13" customFormat="1" ht="11.25">
      <c r="B186" s="186"/>
      <c r="C186" s="187"/>
      <c r="D186" s="188" t="s">
        <v>121</v>
      </c>
      <c r="E186" s="189" t="s">
        <v>19</v>
      </c>
      <c r="F186" s="190" t="s">
        <v>233</v>
      </c>
      <c r="G186" s="187"/>
      <c r="H186" s="191">
        <v>39.448999999999998</v>
      </c>
      <c r="I186" s="192"/>
      <c r="J186" s="187"/>
      <c r="K186" s="187"/>
      <c r="L186" s="193"/>
      <c r="M186" s="194"/>
      <c r="N186" s="195"/>
      <c r="O186" s="195"/>
      <c r="P186" s="195"/>
      <c r="Q186" s="195"/>
      <c r="R186" s="195"/>
      <c r="S186" s="195"/>
      <c r="T186" s="196"/>
      <c r="AT186" s="197" t="s">
        <v>121</v>
      </c>
      <c r="AU186" s="197" t="s">
        <v>76</v>
      </c>
      <c r="AV186" s="13" t="s">
        <v>76</v>
      </c>
      <c r="AW186" s="13" t="s">
        <v>31</v>
      </c>
      <c r="AX186" s="13" t="s">
        <v>69</v>
      </c>
      <c r="AY186" s="197" t="s">
        <v>109</v>
      </c>
    </row>
    <row r="187" spans="1:65" s="14" customFormat="1" ht="11.25">
      <c r="B187" s="198"/>
      <c r="C187" s="199"/>
      <c r="D187" s="188" t="s">
        <v>121</v>
      </c>
      <c r="E187" s="200" t="s">
        <v>19</v>
      </c>
      <c r="F187" s="201" t="s">
        <v>149</v>
      </c>
      <c r="G187" s="199"/>
      <c r="H187" s="202">
        <v>136.90199999999999</v>
      </c>
      <c r="I187" s="203"/>
      <c r="J187" s="199"/>
      <c r="K187" s="199"/>
      <c r="L187" s="204"/>
      <c r="M187" s="205"/>
      <c r="N187" s="206"/>
      <c r="O187" s="206"/>
      <c r="P187" s="206"/>
      <c r="Q187" s="206"/>
      <c r="R187" s="206"/>
      <c r="S187" s="206"/>
      <c r="T187" s="207"/>
      <c r="AT187" s="208" t="s">
        <v>121</v>
      </c>
      <c r="AU187" s="208" t="s">
        <v>76</v>
      </c>
      <c r="AV187" s="14" t="s">
        <v>117</v>
      </c>
      <c r="AW187" s="14" t="s">
        <v>31</v>
      </c>
      <c r="AX187" s="14" t="s">
        <v>74</v>
      </c>
      <c r="AY187" s="208" t="s">
        <v>109</v>
      </c>
    </row>
    <row r="188" spans="1:65" s="2" customFormat="1" ht="24.6" customHeight="1">
      <c r="A188" s="34"/>
      <c r="B188" s="35"/>
      <c r="C188" s="209" t="s">
        <v>280</v>
      </c>
      <c r="D188" s="209" t="s">
        <v>197</v>
      </c>
      <c r="E188" s="210" t="s">
        <v>281</v>
      </c>
      <c r="F188" s="211" t="s">
        <v>282</v>
      </c>
      <c r="G188" s="212" t="s">
        <v>115</v>
      </c>
      <c r="H188" s="213">
        <v>150.59200000000001</v>
      </c>
      <c r="I188" s="214"/>
      <c r="J188" s="215">
        <f>ROUND(I188*H188,2)</f>
        <v>0</v>
      </c>
      <c r="K188" s="211" t="s">
        <v>116</v>
      </c>
      <c r="L188" s="216"/>
      <c r="M188" s="217" t="s">
        <v>19</v>
      </c>
      <c r="N188" s="218" t="s">
        <v>40</v>
      </c>
      <c r="O188" s="64"/>
      <c r="P188" s="177">
        <f>O188*H188</f>
        <v>0</v>
      </c>
      <c r="Q188" s="177">
        <v>2.8999999999999998E-3</v>
      </c>
      <c r="R188" s="177">
        <f>Q188*H188</f>
        <v>0.43671680000000002</v>
      </c>
      <c r="S188" s="177">
        <v>0</v>
      </c>
      <c r="T188" s="17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9" t="s">
        <v>200</v>
      </c>
      <c r="AT188" s="179" t="s">
        <v>197</v>
      </c>
      <c r="AU188" s="179" t="s">
        <v>76</v>
      </c>
      <c r="AY188" s="17" t="s">
        <v>109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17" t="s">
        <v>74</v>
      </c>
      <c r="BK188" s="180">
        <f>ROUND(I188*H188,2)</f>
        <v>0</v>
      </c>
      <c r="BL188" s="17" t="s">
        <v>186</v>
      </c>
      <c r="BM188" s="179" t="s">
        <v>283</v>
      </c>
    </row>
    <row r="189" spans="1:65" s="2" customFormat="1" ht="11.25">
      <c r="A189" s="34"/>
      <c r="B189" s="35"/>
      <c r="C189" s="36"/>
      <c r="D189" s="181" t="s">
        <v>119</v>
      </c>
      <c r="E189" s="36"/>
      <c r="F189" s="182" t="s">
        <v>284</v>
      </c>
      <c r="G189" s="36"/>
      <c r="H189" s="36"/>
      <c r="I189" s="183"/>
      <c r="J189" s="36"/>
      <c r="K189" s="36"/>
      <c r="L189" s="39"/>
      <c r="M189" s="184"/>
      <c r="N189" s="185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119</v>
      </c>
      <c r="AU189" s="17" t="s">
        <v>76</v>
      </c>
    </row>
    <row r="190" spans="1:65" s="13" customFormat="1" ht="11.25">
      <c r="B190" s="186"/>
      <c r="C190" s="187"/>
      <c r="D190" s="188" t="s">
        <v>121</v>
      </c>
      <c r="E190" s="187"/>
      <c r="F190" s="190" t="s">
        <v>285</v>
      </c>
      <c r="G190" s="187"/>
      <c r="H190" s="191">
        <v>150.59200000000001</v>
      </c>
      <c r="I190" s="192"/>
      <c r="J190" s="187"/>
      <c r="K190" s="187"/>
      <c r="L190" s="193"/>
      <c r="M190" s="194"/>
      <c r="N190" s="195"/>
      <c r="O190" s="195"/>
      <c r="P190" s="195"/>
      <c r="Q190" s="195"/>
      <c r="R190" s="195"/>
      <c r="S190" s="195"/>
      <c r="T190" s="196"/>
      <c r="AT190" s="197" t="s">
        <v>121</v>
      </c>
      <c r="AU190" s="197" t="s">
        <v>76</v>
      </c>
      <c r="AV190" s="13" t="s">
        <v>76</v>
      </c>
      <c r="AW190" s="13" t="s">
        <v>4</v>
      </c>
      <c r="AX190" s="13" t="s">
        <v>74</v>
      </c>
      <c r="AY190" s="197" t="s">
        <v>109</v>
      </c>
    </row>
    <row r="191" spans="1:65" s="2" customFormat="1" ht="15.75" customHeight="1">
      <c r="A191" s="34"/>
      <c r="B191" s="35"/>
      <c r="C191" s="168" t="s">
        <v>286</v>
      </c>
      <c r="D191" s="168" t="s">
        <v>112</v>
      </c>
      <c r="E191" s="169" t="s">
        <v>287</v>
      </c>
      <c r="F191" s="170" t="s">
        <v>288</v>
      </c>
      <c r="G191" s="171" t="s">
        <v>115</v>
      </c>
      <c r="H191" s="172">
        <v>6.84</v>
      </c>
      <c r="I191" s="173"/>
      <c r="J191" s="174">
        <f>ROUND(I191*H191,2)</f>
        <v>0</v>
      </c>
      <c r="K191" s="170" t="s">
        <v>116</v>
      </c>
      <c r="L191" s="39"/>
      <c r="M191" s="175" t="s">
        <v>19</v>
      </c>
      <c r="N191" s="176" t="s">
        <v>40</v>
      </c>
      <c r="O191" s="64"/>
      <c r="P191" s="177">
        <f>O191*H191</f>
        <v>0</v>
      </c>
      <c r="Q191" s="177">
        <v>4.0000000000000002E-4</v>
      </c>
      <c r="R191" s="177">
        <f>Q191*H191</f>
        <v>2.7360000000000002E-3</v>
      </c>
      <c r="S191" s="177">
        <v>0</v>
      </c>
      <c r="T191" s="17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9" t="s">
        <v>186</v>
      </c>
      <c r="AT191" s="179" t="s">
        <v>112</v>
      </c>
      <c r="AU191" s="179" t="s">
        <v>76</v>
      </c>
      <c r="AY191" s="17" t="s">
        <v>109</v>
      </c>
      <c r="BE191" s="180">
        <f>IF(N191="základní",J191,0)</f>
        <v>0</v>
      </c>
      <c r="BF191" s="180">
        <f>IF(N191="snížená",J191,0)</f>
        <v>0</v>
      </c>
      <c r="BG191" s="180">
        <f>IF(N191="zákl. přenesená",J191,0)</f>
        <v>0</v>
      </c>
      <c r="BH191" s="180">
        <f>IF(N191="sníž. přenesená",J191,0)</f>
        <v>0</v>
      </c>
      <c r="BI191" s="180">
        <f>IF(N191="nulová",J191,0)</f>
        <v>0</v>
      </c>
      <c r="BJ191" s="17" t="s">
        <v>74</v>
      </c>
      <c r="BK191" s="180">
        <f>ROUND(I191*H191,2)</f>
        <v>0</v>
      </c>
      <c r="BL191" s="17" t="s">
        <v>186</v>
      </c>
      <c r="BM191" s="179" t="s">
        <v>289</v>
      </c>
    </row>
    <row r="192" spans="1:65" s="2" customFormat="1" ht="11.25">
      <c r="A192" s="34"/>
      <c r="B192" s="35"/>
      <c r="C192" s="36"/>
      <c r="D192" s="181" t="s">
        <v>119</v>
      </c>
      <c r="E192" s="36"/>
      <c r="F192" s="182" t="s">
        <v>290</v>
      </c>
      <c r="G192" s="36"/>
      <c r="H192" s="36"/>
      <c r="I192" s="183"/>
      <c r="J192" s="36"/>
      <c r="K192" s="36"/>
      <c r="L192" s="39"/>
      <c r="M192" s="184"/>
      <c r="N192" s="18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119</v>
      </c>
      <c r="AU192" s="17" t="s">
        <v>76</v>
      </c>
    </row>
    <row r="193" spans="1:65" s="13" customFormat="1" ht="11.25">
      <c r="B193" s="186"/>
      <c r="C193" s="187"/>
      <c r="D193" s="188" t="s">
        <v>121</v>
      </c>
      <c r="E193" s="189" t="s">
        <v>19</v>
      </c>
      <c r="F193" s="190" t="s">
        <v>291</v>
      </c>
      <c r="G193" s="187"/>
      <c r="H193" s="191">
        <v>6.84</v>
      </c>
      <c r="I193" s="192"/>
      <c r="J193" s="187"/>
      <c r="K193" s="187"/>
      <c r="L193" s="193"/>
      <c r="M193" s="194"/>
      <c r="N193" s="195"/>
      <c r="O193" s="195"/>
      <c r="P193" s="195"/>
      <c r="Q193" s="195"/>
      <c r="R193" s="195"/>
      <c r="S193" s="195"/>
      <c r="T193" s="196"/>
      <c r="AT193" s="197" t="s">
        <v>121</v>
      </c>
      <c r="AU193" s="197" t="s">
        <v>76</v>
      </c>
      <c r="AV193" s="13" t="s">
        <v>76</v>
      </c>
      <c r="AW193" s="13" t="s">
        <v>31</v>
      </c>
      <c r="AX193" s="13" t="s">
        <v>74</v>
      </c>
      <c r="AY193" s="197" t="s">
        <v>109</v>
      </c>
    </row>
    <row r="194" spans="1:65" s="2" customFormat="1" ht="24.6" customHeight="1">
      <c r="A194" s="34"/>
      <c r="B194" s="35"/>
      <c r="C194" s="209" t="s">
        <v>292</v>
      </c>
      <c r="D194" s="209" t="s">
        <v>197</v>
      </c>
      <c r="E194" s="210" t="s">
        <v>293</v>
      </c>
      <c r="F194" s="211" t="s">
        <v>294</v>
      </c>
      <c r="G194" s="212" t="s">
        <v>115</v>
      </c>
      <c r="H194" s="213">
        <v>7.524</v>
      </c>
      <c r="I194" s="214"/>
      <c r="J194" s="215">
        <f>ROUND(I194*H194,2)</f>
        <v>0</v>
      </c>
      <c r="K194" s="211" t="s">
        <v>116</v>
      </c>
      <c r="L194" s="216"/>
      <c r="M194" s="217" t="s">
        <v>19</v>
      </c>
      <c r="N194" s="218" t="s">
        <v>40</v>
      </c>
      <c r="O194" s="64"/>
      <c r="P194" s="177">
        <f>O194*H194</f>
        <v>0</v>
      </c>
      <c r="Q194" s="177">
        <v>3.2000000000000002E-3</v>
      </c>
      <c r="R194" s="177">
        <f>Q194*H194</f>
        <v>2.4076800000000002E-2</v>
      </c>
      <c r="S194" s="177">
        <v>0</v>
      </c>
      <c r="T194" s="17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9" t="s">
        <v>200</v>
      </c>
      <c r="AT194" s="179" t="s">
        <v>197</v>
      </c>
      <c r="AU194" s="179" t="s">
        <v>76</v>
      </c>
      <c r="AY194" s="17" t="s">
        <v>109</v>
      </c>
      <c r="BE194" s="180">
        <f>IF(N194="základní",J194,0)</f>
        <v>0</v>
      </c>
      <c r="BF194" s="180">
        <f>IF(N194="snížená",J194,0)</f>
        <v>0</v>
      </c>
      <c r="BG194" s="180">
        <f>IF(N194="zákl. přenesená",J194,0)</f>
        <v>0</v>
      </c>
      <c r="BH194" s="180">
        <f>IF(N194="sníž. přenesená",J194,0)</f>
        <v>0</v>
      </c>
      <c r="BI194" s="180">
        <f>IF(N194="nulová",J194,0)</f>
        <v>0</v>
      </c>
      <c r="BJ194" s="17" t="s">
        <v>74</v>
      </c>
      <c r="BK194" s="180">
        <f>ROUND(I194*H194,2)</f>
        <v>0</v>
      </c>
      <c r="BL194" s="17" t="s">
        <v>186</v>
      </c>
      <c r="BM194" s="179" t="s">
        <v>295</v>
      </c>
    </row>
    <row r="195" spans="1:65" s="2" customFormat="1" ht="11.25">
      <c r="A195" s="34"/>
      <c r="B195" s="35"/>
      <c r="C195" s="36"/>
      <c r="D195" s="181" t="s">
        <v>119</v>
      </c>
      <c r="E195" s="36"/>
      <c r="F195" s="182" t="s">
        <v>296</v>
      </c>
      <c r="G195" s="36"/>
      <c r="H195" s="36"/>
      <c r="I195" s="183"/>
      <c r="J195" s="36"/>
      <c r="K195" s="36"/>
      <c r="L195" s="39"/>
      <c r="M195" s="184"/>
      <c r="N195" s="185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119</v>
      </c>
      <c r="AU195" s="17" t="s">
        <v>76</v>
      </c>
    </row>
    <row r="196" spans="1:65" s="13" customFormat="1" ht="11.25">
      <c r="B196" s="186"/>
      <c r="C196" s="187"/>
      <c r="D196" s="188" t="s">
        <v>121</v>
      </c>
      <c r="E196" s="187"/>
      <c r="F196" s="190" t="s">
        <v>297</v>
      </c>
      <c r="G196" s="187"/>
      <c r="H196" s="191">
        <v>7.524</v>
      </c>
      <c r="I196" s="192"/>
      <c r="J196" s="187"/>
      <c r="K196" s="187"/>
      <c r="L196" s="193"/>
      <c r="M196" s="194"/>
      <c r="N196" s="195"/>
      <c r="O196" s="195"/>
      <c r="P196" s="195"/>
      <c r="Q196" s="195"/>
      <c r="R196" s="195"/>
      <c r="S196" s="195"/>
      <c r="T196" s="196"/>
      <c r="AT196" s="197" t="s">
        <v>121</v>
      </c>
      <c r="AU196" s="197" t="s">
        <v>76</v>
      </c>
      <c r="AV196" s="13" t="s">
        <v>76</v>
      </c>
      <c r="AW196" s="13" t="s">
        <v>4</v>
      </c>
      <c r="AX196" s="13" t="s">
        <v>74</v>
      </c>
      <c r="AY196" s="197" t="s">
        <v>109</v>
      </c>
    </row>
    <row r="197" spans="1:65" s="2" customFormat="1" ht="15.75" customHeight="1">
      <c r="A197" s="34"/>
      <c r="B197" s="35"/>
      <c r="C197" s="168" t="s">
        <v>298</v>
      </c>
      <c r="D197" s="168" t="s">
        <v>112</v>
      </c>
      <c r="E197" s="169" t="s">
        <v>299</v>
      </c>
      <c r="F197" s="170" t="s">
        <v>300</v>
      </c>
      <c r="G197" s="171" t="s">
        <v>137</v>
      </c>
      <c r="H197" s="172">
        <v>135.88</v>
      </c>
      <c r="I197" s="173"/>
      <c r="J197" s="174">
        <f>ROUND(I197*H197,2)</f>
        <v>0</v>
      </c>
      <c r="K197" s="170" t="s">
        <v>116</v>
      </c>
      <c r="L197" s="39"/>
      <c r="M197" s="175" t="s">
        <v>19</v>
      </c>
      <c r="N197" s="176" t="s">
        <v>40</v>
      </c>
      <c r="O197" s="64"/>
      <c r="P197" s="177">
        <f>O197*H197</f>
        <v>0</v>
      </c>
      <c r="Q197" s="177">
        <v>0</v>
      </c>
      <c r="R197" s="177">
        <f>Q197*H197</f>
        <v>0</v>
      </c>
      <c r="S197" s="177">
        <v>0</v>
      </c>
      <c r="T197" s="17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9" t="s">
        <v>186</v>
      </c>
      <c r="AT197" s="179" t="s">
        <v>112</v>
      </c>
      <c r="AU197" s="179" t="s">
        <v>76</v>
      </c>
      <c r="AY197" s="17" t="s">
        <v>109</v>
      </c>
      <c r="BE197" s="180">
        <f>IF(N197="základní",J197,0)</f>
        <v>0</v>
      </c>
      <c r="BF197" s="180">
        <f>IF(N197="snížená",J197,0)</f>
        <v>0</v>
      </c>
      <c r="BG197" s="180">
        <f>IF(N197="zákl. přenesená",J197,0)</f>
        <v>0</v>
      </c>
      <c r="BH197" s="180">
        <f>IF(N197="sníž. přenesená",J197,0)</f>
        <v>0</v>
      </c>
      <c r="BI197" s="180">
        <f>IF(N197="nulová",J197,0)</f>
        <v>0</v>
      </c>
      <c r="BJ197" s="17" t="s">
        <v>74</v>
      </c>
      <c r="BK197" s="180">
        <f>ROUND(I197*H197,2)</f>
        <v>0</v>
      </c>
      <c r="BL197" s="17" t="s">
        <v>186</v>
      </c>
      <c r="BM197" s="179" t="s">
        <v>301</v>
      </c>
    </row>
    <row r="198" spans="1:65" s="2" customFormat="1" ht="11.25">
      <c r="A198" s="34"/>
      <c r="B198" s="35"/>
      <c r="C198" s="36"/>
      <c r="D198" s="181" t="s">
        <v>119</v>
      </c>
      <c r="E198" s="36"/>
      <c r="F198" s="182" t="s">
        <v>302</v>
      </c>
      <c r="G198" s="36"/>
      <c r="H198" s="36"/>
      <c r="I198" s="183"/>
      <c r="J198" s="36"/>
      <c r="K198" s="36"/>
      <c r="L198" s="39"/>
      <c r="M198" s="184"/>
      <c r="N198" s="185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119</v>
      </c>
      <c r="AU198" s="17" t="s">
        <v>76</v>
      </c>
    </row>
    <row r="199" spans="1:65" s="13" customFormat="1" ht="11.25">
      <c r="B199" s="186"/>
      <c r="C199" s="187"/>
      <c r="D199" s="188" t="s">
        <v>121</v>
      </c>
      <c r="E199" s="189" t="s">
        <v>19</v>
      </c>
      <c r="F199" s="190" t="s">
        <v>303</v>
      </c>
      <c r="G199" s="187"/>
      <c r="H199" s="191">
        <v>90.28</v>
      </c>
      <c r="I199" s="192"/>
      <c r="J199" s="187"/>
      <c r="K199" s="187"/>
      <c r="L199" s="193"/>
      <c r="M199" s="194"/>
      <c r="N199" s="195"/>
      <c r="O199" s="195"/>
      <c r="P199" s="195"/>
      <c r="Q199" s="195"/>
      <c r="R199" s="195"/>
      <c r="S199" s="195"/>
      <c r="T199" s="196"/>
      <c r="AT199" s="197" t="s">
        <v>121</v>
      </c>
      <c r="AU199" s="197" t="s">
        <v>76</v>
      </c>
      <c r="AV199" s="13" t="s">
        <v>76</v>
      </c>
      <c r="AW199" s="13" t="s">
        <v>31</v>
      </c>
      <c r="AX199" s="13" t="s">
        <v>69</v>
      </c>
      <c r="AY199" s="197" t="s">
        <v>109</v>
      </c>
    </row>
    <row r="200" spans="1:65" s="13" customFormat="1" ht="11.25">
      <c r="B200" s="186"/>
      <c r="C200" s="187"/>
      <c r="D200" s="188" t="s">
        <v>121</v>
      </c>
      <c r="E200" s="189" t="s">
        <v>19</v>
      </c>
      <c r="F200" s="190" t="s">
        <v>304</v>
      </c>
      <c r="G200" s="187"/>
      <c r="H200" s="191">
        <v>45.6</v>
      </c>
      <c r="I200" s="192"/>
      <c r="J200" s="187"/>
      <c r="K200" s="187"/>
      <c r="L200" s="193"/>
      <c r="M200" s="194"/>
      <c r="N200" s="195"/>
      <c r="O200" s="195"/>
      <c r="P200" s="195"/>
      <c r="Q200" s="195"/>
      <c r="R200" s="195"/>
      <c r="S200" s="195"/>
      <c r="T200" s="196"/>
      <c r="AT200" s="197" t="s">
        <v>121</v>
      </c>
      <c r="AU200" s="197" t="s">
        <v>76</v>
      </c>
      <c r="AV200" s="13" t="s">
        <v>76</v>
      </c>
      <c r="AW200" s="13" t="s">
        <v>31</v>
      </c>
      <c r="AX200" s="13" t="s">
        <v>69</v>
      </c>
      <c r="AY200" s="197" t="s">
        <v>109</v>
      </c>
    </row>
    <row r="201" spans="1:65" s="14" customFormat="1" ht="11.25">
      <c r="B201" s="198"/>
      <c r="C201" s="199"/>
      <c r="D201" s="188" t="s">
        <v>121</v>
      </c>
      <c r="E201" s="200" t="s">
        <v>19</v>
      </c>
      <c r="F201" s="201" t="s">
        <v>149</v>
      </c>
      <c r="G201" s="199"/>
      <c r="H201" s="202">
        <v>135.88</v>
      </c>
      <c r="I201" s="203"/>
      <c r="J201" s="199"/>
      <c r="K201" s="199"/>
      <c r="L201" s="204"/>
      <c r="M201" s="205"/>
      <c r="N201" s="206"/>
      <c r="O201" s="206"/>
      <c r="P201" s="206"/>
      <c r="Q201" s="206"/>
      <c r="R201" s="206"/>
      <c r="S201" s="206"/>
      <c r="T201" s="207"/>
      <c r="AT201" s="208" t="s">
        <v>121</v>
      </c>
      <c r="AU201" s="208" t="s">
        <v>76</v>
      </c>
      <c r="AV201" s="14" t="s">
        <v>117</v>
      </c>
      <c r="AW201" s="14" t="s">
        <v>31</v>
      </c>
      <c r="AX201" s="14" t="s">
        <v>74</v>
      </c>
      <c r="AY201" s="208" t="s">
        <v>109</v>
      </c>
    </row>
    <row r="202" spans="1:65" s="2" customFormat="1" ht="15.75" customHeight="1">
      <c r="A202" s="34"/>
      <c r="B202" s="35"/>
      <c r="C202" s="168" t="s">
        <v>200</v>
      </c>
      <c r="D202" s="168" t="s">
        <v>112</v>
      </c>
      <c r="E202" s="169" t="s">
        <v>305</v>
      </c>
      <c r="F202" s="170" t="s">
        <v>306</v>
      </c>
      <c r="G202" s="171" t="s">
        <v>137</v>
      </c>
      <c r="H202" s="172">
        <v>82.48</v>
      </c>
      <c r="I202" s="173"/>
      <c r="J202" s="174">
        <f>ROUND(I202*H202,2)</f>
        <v>0</v>
      </c>
      <c r="K202" s="170" t="s">
        <v>116</v>
      </c>
      <c r="L202" s="39"/>
      <c r="M202" s="175" t="s">
        <v>19</v>
      </c>
      <c r="N202" s="176" t="s">
        <v>40</v>
      </c>
      <c r="O202" s="64"/>
      <c r="P202" s="177">
        <f>O202*H202</f>
        <v>0</v>
      </c>
      <c r="Q202" s="177">
        <v>0</v>
      </c>
      <c r="R202" s="177">
        <f>Q202*H202</f>
        <v>0</v>
      </c>
      <c r="S202" s="177">
        <v>2.9999999999999997E-4</v>
      </c>
      <c r="T202" s="178">
        <f>S202*H202</f>
        <v>2.4743999999999999E-2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9" t="s">
        <v>186</v>
      </c>
      <c r="AT202" s="179" t="s">
        <v>112</v>
      </c>
      <c r="AU202" s="179" t="s">
        <v>76</v>
      </c>
      <c r="AY202" s="17" t="s">
        <v>109</v>
      </c>
      <c r="BE202" s="180">
        <f>IF(N202="základní",J202,0)</f>
        <v>0</v>
      </c>
      <c r="BF202" s="180">
        <f>IF(N202="snížená",J202,0)</f>
        <v>0</v>
      </c>
      <c r="BG202" s="180">
        <f>IF(N202="zákl. přenesená",J202,0)</f>
        <v>0</v>
      </c>
      <c r="BH202" s="180">
        <f>IF(N202="sníž. přenesená",J202,0)</f>
        <v>0</v>
      </c>
      <c r="BI202" s="180">
        <f>IF(N202="nulová",J202,0)</f>
        <v>0</v>
      </c>
      <c r="BJ202" s="17" t="s">
        <v>74</v>
      </c>
      <c r="BK202" s="180">
        <f>ROUND(I202*H202,2)</f>
        <v>0</v>
      </c>
      <c r="BL202" s="17" t="s">
        <v>186</v>
      </c>
      <c r="BM202" s="179" t="s">
        <v>307</v>
      </c>
    </row>
    <row r="203" spans="1:65" s="2" customFormat="1" ht="11.25">
      <c r="A203" s="34"/>
      <c r="B203" s="35"/>
      <c r="C203" s="36"/>
      <c r="D203" s="181" t="s">
        <v>119</v>
      </c>
      <c r="E203" s="36"/>
      <c r="F203" s="182" t="s">
        <v>308</v>
      </c>
      <c r="G203" s="36"/>
      <c r="H203" s="36"/>
      <c r="I203" s="183"/>
      <c r="J203" s="36"/>
      <c r="K203" s="36"/>
      <c r="L203" s="39"/>
      <c r="M203" s="184"/>
      <c r="N203" s="185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119</v>
      </c>
      <c r="AU203" s="17" t="s">
        <v>76</v>
      </c>
    </row>
    <row r="204" spans="1:65" s="13" customFormat="1" ht="11.25">
      <c r="B204" s="186"/>
      <c r="C204" s="187"/>
      <c r="D204" s="188" t="s">
        <v>121</v>
      </c>
      <c r="E204" s="189" t="s">
        <v>19</v>
      </c>
      <c r="F204" s="190" t="s">
        <v>309</v>
      </c>
      <c r="G204" s="187"/>
      <c r="H204" s="191">
        <v>28.43</v>
      </c>
      <c r="I204" s="192"/>
      <c r="J204" s="187"/>
      <c r="K204" s="187"/>
      <c r="L204" s="193"/>
      <c r="M204" s="194"/>
      <c r="N204" s="195"/>
      <c r="O204" s="195"/>
      <c r="P204" s="195"/>
      <c r="Q204" s="195"/>
      <c r="R204" s="195"/>
      <c r="S204" s="195"/>
      <c r="T204" s="196"/>
      <c r="AT204" s="197" t="s">
        <v>121</v>
      </c>
      <c r="AU204" s="197" t="s">
        <v>76</v>
      </c>
      <c r="AV204" s="13" t="s">
        <v>76</v>
      </c>
      <c r="AW204" s="13" t="s">
        <v>31</v>
      </c>
      <c r="AX204" s="13" t="s">
        <v>69</v>
      </c>
      <c r="AY204" s="197" t="s">
        <v>109</v>
      </c>
    </row>
    <row r="205" spans="1:65" s="13" customFormat="1" ht="11.25">
      <c r="B205" s="186"/>
      <c r="C205" s="187"/>
      <c r="D205" s="188" t="s">
        <v>121</v>
      </c>
      <c r="E205" s="189" t="s">
        <v>19</v>
      </c>
      <c r="F205" s="190" t="s">
        <v>310</v>
      </c>
      <c r="G205" s="187"/>
      <c r="H205" s="191">
        <v>28.5</v>
      </c>
      <c r="I205" s="192"/>
      <c r="J205" s="187"/>
      <c r="K205" s="187"/>
      <c r="L205" s="193"/>
      <c r="M205" s="194"/>
      <c r="N205" s="195"/>
      <c r="O205" s="195"/>
      <c r="P205" s="195"/>
      <c r="Q205" s="195"/>
      <c r="R205" s="195"/>
      <c r="S205" s="195"/>
      <c r="T205" s="196"/>
      <c r="AT205" s="197" t="s">
        <v>121</v>
      </c>
      <c r="AU205" s="197" t="s">
        <v>76</v>
      </c>
      <c r="AV205" s="13" t="s">
        <v>76</v>
      </c>
      <c r="AW205" s="13" t="s">
        <v>31</v>
      </c>
      <c r="AX205" s="13" t="s">
        <v>69</v>
      </c>
      <c r="AY205" s="197" t="s">
        <v>109</v>
      </c>
    </row>
    <row r="206" spans="1:65" s="13" customFormat="1" ht="11.25">
      <c r="B206" s="186"/>
      <c r="C206" s="187"/>
      <c r="D206" s="188" t="s">
        <v>121</v>
      </c>
      <c r="E206" s="189" t="s">
        <v>19</v>
      </c>
      <c r="F206" s="190" t="s">
        <v>311</v>
      </c>
      <c r="G206" s="187"/>
      <c r="H206" s="191">
        <v>25.55</v>
      </c>
      <c r="I206" s="192"/>
      <c r="J206" s="187"/>
      <c r="K206" s="187"/>
      <c r="L206" s="193"/>
      <c r="M206" s="194"/>
      <c r="N206" s="195"/>
      <c r="O206" s="195"/>
      <c r="P206" s="195"/>
      <c r="Q206" s="195"/>
      <c r="R206" s="195"/>
      <c r="S206" s="195"/>
      <c r="T206" s="196"/>
      <c r="AT206" s="197" t="s">
        <v>121</v>
      </c>
      <c r="AU206" s="197" t="s">
        <v>76</v>
      </c>
      <c r="AV206" s="13" t="s">
        <v>76</v>
      </c>
      <c r="AW206" s="13" t="s">
        <v>31</v>
      </c>
      <c r="AX206" s="13" t="s">
        <v>69</v>
      </c>
      <c r="AY206" s="197" t="s">
        <v>109</v>
      </c>
    </row>
    <row r="207" spans="1:65" s="14" customFormat="1" ht="11.25">
      <c r="B207" s="198"/>
      <c r="C207" s="199"/>
      <c r="D207" s="188" t="s">
        <v>121</v>
      </c>
      <c r="E207" s="200" t="s">
        <v>19</v>
      </c>
      <c r="F207" s="201" t="s">
        <v>149</v>
      </c>
      <c r="G207" s="199"/>
      <c r="H207" s="202">
        <v>82.48</v>
      </c>
      <c r="I207" s="203"/>
      <c r="J207" s="199"/>
      <c r="K207" s="199"/>
      <c r="L207" s="204"/>
      <c r="M207" s="205"/>
      <c r="N207" s="206"/>
      <c r="O207" s="206"/>
      <c r="P207" s="206"/>
      <c r="Q207" s="206"/>
      <c r="R207" s="206"/>
      <c r="S207" s="206"/>
      <c r="T207" s="207"/>
      <c r="AT207" s="208" t="s">
        <v>121</v>
      </c>
      <c r="AU207" s="208" t="s">
        <v>76</v>
      </c>
      <c r="AV207" s="14" t="s">
        <v>117</v>
      </c>
      <c r="AW207" s="14" t="s">
        <v>31</v>
      </c>
      <c r="AX207" s="14" t="s">
        <v>74</v>
      </c>
      <c r="AY207" s="208" t="s">
        <v>109</v>
      </c>
    </row>
    <row r="208" spans="1:65" s="2" customFormat="1" ht="15.75" customHeight="1">
      <c r="A208" s="34"/>
      <c r="B208" s="35"/>
      <c r="C208" s="168" t="s">
        <v>312</v>
      </c>
      <c r="D208" s="168" t="s">
        <v>112</v>
      </c>
      <c r="E208" s="169" t="s">
        <v>313</v>
      </c>
      <c r="F208" s="170" t="s">
        <v>314</v>
      </c>
      <c r="G208" s="171" t="s">
        <v>137</v>
      </c>
      <c r="H208" s="172">
        <v>82.48</v>
      </c>
      <c r="I208" s="173"/>
      <c r="J208" s="174">
        <f>ROUND(I208*H208,2)</f>
        <v>0</v>
      </c>
      <c r="K208" s="170" t="s">
        <v>116</v>
      </c>
      <c r="L208" s="39"/>
      <c r="M208" s="175" t="s">
        <v>19</v>
      </c>
      <c r="N208" s="176" t="s">
        <v>40</v>
      </c>
      <c r="O208" s="64"/>
      <c r="P208" s="177">
        <f>O208*H208</f>
        <v>0</v>
      </c>
      <c r="Q208" s="177">
        <v>1.0000000000000001E-5</v>
      </c>
      <c r="R208" s="177">
        <f>Q208*H208</f>
        <v>8.248000000000001E-4</v>
      </c>
      <c r="S208" s="177">
        <v>0</v>
      </c>
      <c r="T208" s="17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79" t="s">
        <v>186</v>
      </c>
      <c r="AT208" s="179" t="s">
        <v>112</v>
      </c>
      <c r="AU208" s="179" t="s">
        <v>76</v>
      </c>
      <c r="AY208" s="17" t="s">
        <v>109</v>
      </c>
      <c r="BE208" s="180">
        <f>IF(N208="základní",J208,0)</f>
        <v>0</v>
      </c>
      <c r="BF208" s="180">
        <f>IF(N208="snížená",J208,0)</f>
        <v>0</v>
      </c>
      <c r="BG208" s="180">
        <f>IF(N208="zákl. přenesená",J208,0)</f>
        <v>0</v>
      </c>
      <c r="BH208" s="180">
        <f>IF(N208="sníž. přenesená",J208,0)</f>
        <v>0</v>
      </c>
      <c r="BI208" s="180">
        <f>IF(N208="nulová",J208,0)</f>
        <v>0</v>
      </c>
      <c r="BJ208" s="17" t="s">
        <v>74</v>
      </c>
      <c r="BK208" s="180">
        <f>ROUND(I208*H208,2)</f>
        <v>0</v>
      </c>
      <c r="BL208" s="17" t="s">
        <v>186</v>
      </c>
      <c r="BM208" s="179" t="s">
        <v>315</v>
      </c>
    </row>
    <row r="209" spans="1:65" s="2" customFormat="1" ht="11.25">
      <c r="A209" s="34"/>
      <c r="B209" s="35"/>
      <c r="C209" s="36"/>
      <c r="D209" s="181" t="s">
        <v>119</v>
      </c>
      <c r="E209" s="36"/>
      <c r="F209" s="182" t="s">
        <v>316</v>
      </c>
      <c r="G209" s="36"/>
      <c r="H209" s="36"/>
      <c r="I209" s="183"/>
      <c r="J209" s="36"/>
      <c r="K209" s="36"/>
      <c r="L209" s="39"/>
      <c r="M209" s="184"/>
      <c r="N209" s="185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119</v>
      </c>
      <c r="AU209" s="17" t="s">
        <v>76</v>
      </c>
    </row>
    <row r="210" spans="1:65" s="13" customFormat="1" ht="11.25">
      <c r="B210" s="186"/>
      <c r="C210" s="187"/>
      <c r="D210" s="188" t="s">
        <v>121</v>
      </c>
      <c r="E210" s="189" t="s">
        <v>19</v>
      </c>
      <c r="F210" s="190" t="s">
        <v>309</v>
      </c>
      <c r="G210" s="187"/>
      <c r="H210" s="191">
        <v>28.43</v>
      </c>
      <c r="I210" s="192"/>
      <c r="J210" s="187"/>
      <c r="K210" s="187"/>
      <c r="L210" s="193"/>
      <c r="M210" s="194"/>
      <c r="N210" s="195"/>
      <c r="O210" s="195"/>
      <c r="P210" s="195"/>
      <c r="Q210" s="195"/>
      <c r="R210" s="195"/>
      <c r="S210" s="195"/>
      <c r="T210" s="196"/>
      <c r="AT210" s="197" t="s">
        <v>121</v>
      </c>
      <c r="AU210" s="197" t="s">
        <v>76</v>
      </c>
      <c r="AV210" s="13" t="s">
        <v>76</v>
      </c>
      <c r="AW210" s="13" t="s">
        <v>31</v>
      </c>
      <c r="AX210" s="13" t="s">
        <v>69</v>
      </c>
      <c r="AY210" s="197" t="s">
        <v>109</v>
      </c>
    </row>
    <row r="211" spans="1:65" s="13" customFormat="1" ht="11.25">
      <c r="B211" s="186"/>
      <c r="C211" s="187"/>
      <c r="D211" s="188" t="s">
        <v>121</v>
      </c>
      <c r="E211" s="189" t="s">
        <v>19</v>
      </c>
      <c r="F211" s="190" t="s">
        <v>310</v>
      </c>
      <c r="G211" s="187"/>
      <c r="H211" s="191">
        <v>28.5</v>
      </c>
      <c r="I211" s="192"/>
      <c r="J211" s="187"/>
      <c r="K211" s="187"/>
      <c r="L211" s="193"/>
      <c r="M211" s="194"/>
      <c r="N211" s="195"/>
      <c r="O211" s="195"/>
      <c r="P211" s="195"/>
      <c r="Q211" s="195"/>
      <c r="R211" s="195"/>
      <c r="S211" s="195"/>
      <c r="T211" s="196"/>
      <c r="AT211" s="197" t="s">
        <v>121</v>
      </c>
      <c r="AU211" s="197" t="s">
        <v>76</v>
      </c>
      <c r="AV211" s="13" t="s">
        <v>76</v>
      </c>
      <c r="AW211" s="13" t="s">
        <v>31</v>
      </c>
      <c r="AX211" s="13" t="s">
        <v>69</v>
      </c>
      <c r="AY211" s="197" t="s">
        <v>109</v>
      </c>
    </row>
    <row r="212" spans="1:65" s="13" customFormat="1" ht="11.25">
      <c r="B212" s="186"/>
      <c r="C212" s="187"/>
      <c r="D212" s="188" t="s">
        <v>121</v>
      </c>
      <c r="E212" s="189" t="s">
        <v>19</v>
      </c>
      <c r="F212" s="190" t="s">
        <v>311</v>
      </c>
      <c r="G212" s="187"/>
      <c r="H212" s="191">
        <v>25.55</v>
      </c>
      <c r="I212" s="192"/>
      <c r="J212" s="187"/>
      <c r="K212" s="187"/>
      <c r="L212" s="193"/>
      <c r="M212" s="194"/>
      <c r="N212" s="195"/>
      <c r="O212" s="195"/>
      <c r="P212" s="195"/>
      <c r="Q212" s="195"/>
      <c r="R212" s="195"/>
      <c r="S212" s="195"/>
      <c r="T212" s="196"/>
      <c r="AT212" s="197" t="s">
        <v>121</v>
      </c>
      <c r="AU212" s="197" t="s">
        <v>76</v>
      </c>
      <c r="AV212" s="13" t="s">
        <v>76</v>
      </c>
      <c r="AW212" s="13" t="s">
        <v>31</v>
      </c>
      <c r="AX212" s="13" t="s">
        <v>69</v>
      </c>
      <c r="AY212" s="197" t="s">
        <v>109</v>
      </c>
    </row>
    <row r="213" spans="1:65" s="14" customFormat="1" ht="11.25">
      <c r="B213" s="198"/>
      <c r="C213" s="199"/>
      <c r="D213" s="188" t="s">
        <v>121</v>
      </c>
      <c r="E213" s="200" t="s">
        <v>19</v>
      </c>
      <c r="F213" s="201" t="s">
        <v>149</v>
      </c>
      <c r="G213" s="199"/>
      <c r="H213" s="202">
        <v>82.48</v>
      </c>
      <c r="I213" s="203"/>
      <c r="J213" s="199"/>
      <c r="K213" s="199"/>
      <c r="L213" s="204"/>
      <c r="M213" s="205"/>
      <c r="N213" s="206"/>
      <c r="O213" s="206"/>
      <c r="P213" s="206"/>
      <c r="Q213" s="206"/>
      <c r="R213" s="206"/>
      <c r="S213" s="206"/>
      <c r="T213" s="207"/>
      <c r="AT213" s="208" t="s">
        <v>121</v>
      </c>
      <c r="AU213" s="208" t="s">
        <v>76</v>
      </c>
      <c r="AV213" s="14" t="s">
        <v>117</v>
      </c>
      <c r="AW213" s="14" t="s">
        <v>31</v>
      </c>
      <c r="AX213" s="14" t="s">
        <v>74</v>
      </c>
      <c r="AY213" s="208" t="s">
        <v>109</v>
      </c>
    </row>
    <row r="214" spans="1:65" s="2" customFormat="1" ht="15.75" customHeight="1">
      <c r="A214" s="34"/>
      <c r="B214" s="35"/>
      <c r="C214" s="209" t="s">
        <v>317</v>
      </c>
      <c r="D214" s="209" t="s">
        <v>197</v>
      </c>
      <c r="E214" s="210" t="s">
        <v>318</v>
      </c>
      <c r="F214" s="211" t="s">
        <v>319</v>
      </c>
      <c r="G214" s="212" t="s">
        <v>137</v>
      </c>
      <c r="H214" s="213">
        <v>84.13</v>
      </c>
      <c r="I214" s="214"/>
      <c r="J214" s="215">
        <f>ROUND(I214*H214,2)</f>
        <v>0</v>
      </c>
      <c r="K214" s="211" t="s">
        <v>19</v>
      </c>
      <c r="L214" s="216"/>
      <c r="M214" s="217" t="s">
        <v>19</v>
      </c>
      <c r="N214" s="218" t="s">
        <v>40</v>
      </c>
      <c r="O214" s="64"/>
      <c r="P214" s="177">
        <f>O214*H214</f>
        <v>0</v>
      </c>
      <c r="Q214" s="177">
        <v>3.8000000000000002E-4</v>
      </c>
      <c r="R214" s="177">
        <f>Q214*H214</f>
        <v>3.1969400000000002E-2</v>
      </c>
      <c r="S214" s="177">
        <v>0</v>
      </c>
      <c r="T214" s="17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79" t="s">
        <v>200</v>
      </c>
      <c r="AT214" s="179" t="s">
        <v>197</v>
      </c>
      <c r="AU214" s="179" t="s">
        <v>76</v>
      </c>
      <c r="AY214" s="17" t="s">
        <v>109</v>
      </c>
      <c r="BE214" s="180">
        <f>IF(N214="základní",J214,0)</f>
        <v>0</v>
      </c>
      <c r="BF214" s="180">
        <f>IF(N214="snížená",J214,0)</f>
        <v>0</v>
      </c>
      <c r="BG214" s="180">
        <f>IF(N214="zákl. přenesená",J214,0)</f>
        <v>0</v>
      </c>
      <c r="BH214" s="180">
        <f>IF(N214="sníž. přenesená",J214,0)</f>
        <v>0</v>
      </c>
      <c r="BI214" s="180">
        <f>IF(N214="nulová",J214,0)</f>
        <v>0</v>
      </c>
      <c r="BJ214" s="17" t="s">
        <v>74</v>
      </c>
      <c r="BK214" s="180">
        <f>ROUND(I214*H214,2)</f>
        <v>0</v>
      </c>
      <c r="BL214" s="17" t="s">
        <v>186</v>
      </c>
      <c r="BM214" s="179" t="s">
        <v>320</v>
      </c>
    </row>
    <row r="215" spans="1:65" s="13" customFormat="1" ht="11.25">
      <c r="B215" s="186"/>
      <c r="C215" s="187"/>
      <c r="D215" s="188" t="s">
        <v>121</v>
      </c>
      <c r="E215" s="187"/>
      <c r="F215" s="190" t="s">
        <v>321</v>
      </c>
      <c r="G215" s="187"/>
      <c r="H215" s="191">
        <v>84.13</v>
      </c>
      <c r="I215" s="192"/>
      <c r="J215" s="187"/>
      <c r="K215" s="187"/>
      <c r="L215" s="193"/>
      <c r="M215" s="194"/>
      <c r="N215" s="195"/>
      <c r="O215" s="195"/>
      <c r="P215" s="195"/>
      <c r="Q215" s="195"/>
      <c r="R215" s="195"/>
      <c r="S215" s="195"/>
      <c r="T215" s="196"/>
      <c r="AT215" s="197" t="s">
        <v>121</v>
      </c>
      <c r="AU215" s="197" t="s">
        <v>76</v>
      </c>
      <c r="AV215" s="13" t="s">
        <v>76</v>
      </c>
      <c r="AW215" s="13" t="s">
        <v>4</v>
      </c>
      <c r="AX215" s="13" t="s">
        <v>74</v>
      </c>
      <c r="AY215" s="197" t="s">
        <v>109</v>
      </c>
    </row>
    <row r="216" spans="1:65" s="2" customFormat="1" ht="15.75" customHeight="1">
      <c r="A216" s="34"/>
      <c r="B216" s="35"/>
      <c r="C216" s="168" t="s">
        <v>322</v>
      </c>
      <c r="D216" s="168" t="s">
        <v>112</v>
      </c>
      <c r="E216" s="169" t="s">
        <v>323</v>
      </c>
      <c r="F216" s="170" t="s">
        <v>324</v>
      </c>
      <c r="G216" s="171" t="s">
        <v>115</v>
      </c>
      <c r="H216" s="172">
        <v>6.84</v>
      </c>
      <c r="I216" s="173"/>
      <c r="J216" s="174">
        <f>ROUND(I216*H216,2)</f>
        <v>0</v>
      </c>
      <c r="K216" s="170" t="s">
        <v>116</v>
      </c>
      <c r="L216" s="39"/>
      <c r="M216" s="175" t="s">
        <v>19</v>
      </c>
      <c r="N216" s="176" t="s">
        <v>40</v>
      </c>
      <c r="O216" s="64"/>
      <c r="P216" s="177">
        <f>O216*H216</f>
        <v>0</v>
      </c>
      <c r="Q216" s="177">
        <v>0</v>
      </c>
      <c r="R216" s="177">
        <f>Q216*H216</f>
        <v>0</v>
      </c>
      <c r="S216" s="177">
        <v>0</v>
      </c>
      <c r="T216" s="17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79" t="s">
        <v>186</v>
      </c>
      <c r="AT216" s="179" t="s">
        <v>112</v>
      </c>
      <c r="AU216" s="179" t="s">
        <v>76</v>
      </c>
      <c r="AY216" s="17" t="s">
        <v>109</v>
      </c>
      <c r="BE216" s="180">
        <f>IF(N216="základní",J216,0)</f>
        <v>0</v>
      </c>
      <c r="BF216" s="180">
        <f>IF(N216="snížená",J216,0)</f>
        <v>0</v>
      </c>
      <c r="BG216" s="180">
        <f>IF(N216="zákl. přenesená",J216,0)</f>
        <v>0</v>
      </c>
      <c r="BH216" s="180">
        <f>IF(N216="sníž. přenesená",J216,0)</f>
        <v>0</v>
      </c>
      <c r="BI216" s="180">
        <f>IF(N216="nulová",J216,0)</f>
        <v>0</v>
      </c>
      <c r="BJ216" s="17" t="s">
        <v>74</v>
      </c>
      <c r="BK216" s="180">
        <f>ROUND(I216*H216,2)</f>
        <v>0</v>
      </c>
      <c r="BL216" s="17" t="s">
        <v>186</v>
      </c>
      <c r="BM216" s="179" t="s">
        <v>325</v>
      </c>
    </row>
    <row r="217" spans="1:65" s="2" customFormat="1" ht="11.25">
      <c r="A217" s="34"/>
      <c r="B217" s="35"/>
      <c r="C217" s="36"/>
      <c r="D217" s="181" t="s">
        <v>119</v>
      </c>
      <c r="E217" s="36"/>
      <c r="F217" s="182" t="s">
        <v>326</v>
      </c>
      <c r="G217" s="36"/>
      <c r="H217" s="36"/>
      <c r="I217" s="183"/>
      <c r="J217" s="36"/>
      <c r="K217" s="36"/>
      <c r="L217" s="39"/>
      <c r="M217" s="184"/>
      <c r="N217" s="185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119</v>
      </c>
      <c r="AU217" s="17" t="s">
        <v>76</v>
      </c>
    </row>
    <row r="218" spans="1:65" s="13" customFormat="1" ht="11.25">
      <c r="B218" s="186"/>
      <c r="C218" s="187"/>
      <c r="D218" s="188" t="s">
        <v>121</v>
      </c>
      <c r="E218" s="189" t="s">
        <v>19</v>
      </c>
      <c r="F218" s="190" t="s">
        <v>327</v>
      </c>
      <c r="G218" s="187"/>
      <c r="H218" s="191">
        <v>6.84</v>
      </c>
      <c r="I218" s="192"/>
      <c r="J218" s="187"/>
      <c r="K218" s="187"/>
      <c r="L218" s="193"/>
      <c r="M218" s="194"/>
      <c r="N218" s="195"/>
      <c r="O218" s="195"/>
      <c r="P218" s="195"/>
      <c r="Q218" s="195"/>
      <c r="R218" s="195"/>
      <c r="S218" s="195"/>
      <c r="T218" s="196"/>
      <c r="AT218" s="197" t="s">
        <v>121</v>
      </c>
      <c r="AU218" s="197" t="s">
        <v>76</v>
      </c>
      <c r="AV218" s="13" t="s">
        <v>76</v>
      </c>
      <c r="AW218" s="13" t="s">
        <v>31</v>
      </c>
      <c r="AX218" s="13" t="s">
        <v>74</v>
      </c>
      <c r="AY218" s="197" t="s">
        <v>109</v>
      </c>
    </row>
    <row r="219" spans="1:65" s="2" customFormat="1" ht="15.75" customHeight="1">
      <c r="A219" s="34"/>
      <c r="B219" s="35"/>
      <c r="C219" s="168" t="s">
        <v>328</v>
      </c>
      <c r="D219" s="168" t="s">
        <v>112</v>
      </c>
      <c r="E219" s="169" t="s">
        <v>329</v>
      </c>
      <c r="F219" s="170" t="s">
        <v>330</v>
      </c>
      <c r="G219" s="171" t="s">
        <v>154</v>
      </c>
      <c r="H219" s="172">
        <v>2.56</v>
      </c>
      <c r="I219" s="173"/>
      <c r="J219" s="174">
        <f>ROUND(I219*H219,2)</f>
        <v>0</v>
      </c>
      <c r="K219" s="170" t="s">
        <v>116</v>
      </c>
      <c r="L219" s="39"/>
      <c r="M219" s="175" t="s">
        <v>19</v>
      </c>
      <c r="N219" s="176" t="s">
        <v>40</v>
      </c>
      <c r="O219" s="64"/>
      <c r="P219" s="177">
        <f>O219*H219</f>
        <v>0</v>
      </c>
      <c r="Q219" s="177">
        <v>0</v>
      </c>
      <c r="R219" s="177">
        <f>Q219*H219</f>
        <v>0</v>
      </c>
      <c r="S219" s="177">
        <v>0</v>
      </c>
      <c r="T219" s="17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79" t="s">
        <v>186</v>
      </c>
      <c r="AT219" s="179" t="s">
        <v>112</v>
      </c>
      <c r="AU219" s="179" t="s">
        <v>76</v>
      </c>
      <c r="AY219" s="17" t="s">
        <v>109</v>
      </c>
      <c r="BE219" s="180">
        <f>IF(N219="základní",J219,0)</f>
        <v>0</v>
      </c>
      <c r="BF219" s="180">
        <f>IF(N219="snížená",J219,0)</f>
        <v>0</v>
      </c>
      <c r="BG219" s="180">
        <f>IF(N219="zákl. přenesená",J219,0)</f>
        <v>0</v>
      </c>
      <c r="BH219" s="180">
        <f>IF(N219="sníž. přenesená",J219,0)</f>
        <v>0</v>
      </c>
      <c r="BI219" s="180">
        <f>IF(N219="nulová",J219,0)</f>
        <v>0</v>
      </c>
      <c r="BJ219" s="17" t="s">
        <v>74</v>
      </c>
      <c r="BK219" s="180">
        <f>ROUND(I219*H219,2)</f>
        <v>0</v>
      </c>
      <c r="BL219" s="17" t="s">
        <v>186</v>
      </c>
      <c r="BM219" s="179" t="s">
        <v>331</v>
      </c>
    </row>
    <row r="220" spans="1:65" s="2" customFormat="1" ht="11.25">
      <c r="A220" s="34"/>
      <c r="B220" s="35"/>
      <c r="C220" s="36"/>
      <c r="D220" s="181" t="s">
        <v>119</v>
      </c>
      <c r="E220" s="36"/>
      <c r="F220" s="182" t="s">
        <v>332</v>
      </c>
      <c r="G220" s="36"/>
      <c r="H220" s="36"/>
      <c r="I220" s="183"/>
      <c r="J220" s="36"/>
      <c r="K220" s="36"/>
      <c r="L220" s="39"/>
      <c r="M220" s="184"/>
      <c r="N220" s="185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119</v>
      </c>
      <c r="AU220" s="17" t="s">
        <v>76</v>
      </c>
    </row>
    <row r="221" spans="1:65" s="2" customFormat="1" ht="15.75" customHeight="1">
      <c r="A221" s="34"/>
      <c r="B221" s="35"/>
      <c r="C221" s="168" t="s">
        <v>333</v>
      </c>
      <c r="D221" s="168" t="s">
        <v>112</v>
      </c>
      <c r="E221" s="169" t="s">
        <v>334</v>
      </c>
      <c r="F221" s="170" t="s">
        <v>335</v>
      </c>
      <c r="G221" s="171" t="s">
        <v>154</v>
      </c>
      <c r="H221" s="172">
        <v>2.56</v>
      </c>
      <c r="I221" s="173"/>
      <c r="J221" s="174">
        <f>ROUND(I221*H221,2)</f>
        <v>0</v>
      </c>
      <c r="K221" s="170" t="s">
        <v>116</v>
      </c>
      <c r="L221" s="39"/>
      <c r="M221" s="175" t="s">
        <v>19</v>
      </c>
      <c r="N221" s="176" t="s">
        <v>40</v>
      </c>
      <c r="O221" s="64"/>
      <c r="P221" s="177">
        <f>O221*H221</f>
        <v>0</v>
      </c>
      <c r="Q221" s="177">
        <v>0</v>
      </c>
      <c r="R221" s="177">
        <f>Q221*H221</f>
        <v>0</v>
      </c>
      <c r="S221" s="177">
        <v>0</v>
      </c>
      <c r="T221" s="17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79" t="s">
        <v>186</v>
      </c>
      <c r="AT221" s="179" t="s">
        <v>112</v>
      </c>
      <c r="AU221" s="179" t="s">
        <v>76</v>
      </c>
      <c r="AY221" s="17" t="s">
        <v>109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17" t="s">
        <v>74</v>
      </c>
      <c r="BK221" s="180">
        <f>ROUND(I221*H221,2)</f>
        <v>0</v>
      </c>
      <c r="BL221" s="17" t="s">
        <v>186</v>
      </c>
      <c r="BM221" s="179" t="s">
        <v>336</v>
      </c>
    </row>
    <row r="222" spans="1:65" s="2" customFormat="1" ht="11.25">
      <c r="A222" s="34"/>
      <c r="B222" s="35"/>
      <c r="C222" s="36"/>
      <c r="D222" s="181" t="s">
        <v>119</v>
      </c>
      <c r="E222" s="36"/>
      <c r="F222" s="182" t="s">
        <v>337</v>
      </c>
      <c r="G222" s="36"/>
      <c r="H222" s="36"/>
      <c r="I222" s="183"/>
      <c r="J222" s="36"/>
      <c r="K222" s="36"/>
      <c r="L222" s="39"/>
      <c r="M222" s="184"/>
      <c r="N222" s="185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119</v>
      </c>
      <c r="AU222" s="17" t="s">
        <v>76</v>
      </c>
    </row>
    <row r="223" spans="1:65" s="12" customFormat="1" ht="22.9" customHeight="1">
      <c r="B223" s="152"/>
      <c r="C223" s="153"/>
      <c r="D223" s="154" t="s">
        <v>68</v>
      </c>
      <c r="E223" s="166" t="s">
        <v>338</v>
      </c>
      <c r="F223" s="166" t="s">
        <v>339</v>
      </c>
      <c r="G223" s="153"/>
      <c r="H223" s="153"/>
      <c r="I223" s="156"/>
      <c r="J223" s="167">
        <f>BK223</f>
        <v>0</v>
      </c>
      <c r="K223" s="153"/>
      <c r="L223" s="158"/>
      <c r="M223" s="159"/>
      <c r="N223" s="160"/>
      <c r="O223" s="160"/>
      <c r="P223" s="161">
        <f>SUM(P224:P233)</f>
        <v>0</v>
      </c>
      <c r="Q223" s="160"/>
      <c r="R223" s="161">
        <f>SUM(R224:R233)</f>
        <v>0.19022948000000001</v>
      </c>
      <c r="S223" s="160"/>
      <c r="T223" s="162">
        <f>SUM(T224:T233)</f>
        <v>0.31111080000000002</v>
      </c>
      <c r="AR223" s="163" t="s">
        <v>76</v>
      </c>
      <c r="AT223" s="164" t="s">
        <v>68</v>
      </c>
      <c r="AU223" s="164" t="s">
        <v>74</v>
      </c>
      <c r="AY223" s="163" t="s">
        <v>109</v>
      </c>
      <c r="BK223" s="165">
        <f>SUM(BK224:BK233)</f>
        <v>0</v>
      </c>
    </row>
    <row r="224" spans="1:65" s="2" customFormat="1" ht="15.75" customHeight="1">
      <c r="A224" s="34"/>
      <c r="B224" s="35"/>
      <c r="C224" s="168" t="s">
        <v>340</v>
      </c>
      <c r="D224" s="168" t="s">
        <v>112</v>
      </c>
      <c r="E224" s="169" t="s">
        <v>341</v>
      </c>
      <c r="F224" s="170" t="s">
        <v>342</v>
      </c>
      <c r="G224" s="171" t="s">
        <v>212</v>
      </c>
      <c r="H224" s="172">
        <v>444.44400000000002</v>
      </c>
      <c r="I224" s="173"/>
      <c r="J224" s="174">
        <f>ROUND(I224*H224,2)</f>
        <v>0</v>
      </c>
      <c r="K224" s="170" t="s">
        <v>116</v>
      </c>
      <c r="L224" s="39"/>
      <c r="M224" s="175" t="s">
        <v>19</v>
      </c>
      <c r="N224" s="176" t="s">
        <v>40</v>
      </c>
      <c r="O224" s="64"/>
      <c r="P224" s="177">
        <f>O224*H224</f>
        <v>0</v>
      </c>
      <c r="Q224" s="177">
        <v>1.2E-4</v>
      </c>
      <c r="R224" s="177">
        <f>Q224*H224</f>
        <v>5.3333280000000004E-2</v>
      </c>
      <c r="S224" s="177">
        <v>6.9999999999999999E-4</v>
      </c>
      <c r="T224" s="178">
        <f>S224*H224</f>
        <v>0.31111080000000002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79" t="s">
        <v>186</v>
      </c>
      <c r="AT224" s="179" t="s">
        <v>112</v>
      </c>
      <c r="AU224" s="179" t="s">
        <v>76</v>
      </c>
      <c r="AY224" s="17" t="s">
        <v>109</v>
      </c>
      <c r="BE224" s="180">
        <f>IF(N224="základní",J224,0)</f>
        <v>0</v>
      </c>
      <c r="BF224" s="180">
        <f>IF(N224="snížená",J224,0)</f>
        <v>0</v>
      </c>
      <c r="BG224" s="180">
        <f>IF(N224="zákl. přenesená",J224,0)</f>
        <v>0</v>
      </c>
      <c r="BH224" s="180">
        <f>IF(N224="sníž. přenesená",J224,0)</f>
        <v>0</v>
      </c>
      <c r="BI224" s="180">
        <f>IF(N224="nulová",J224,0)</f>
        <v>0</v>
      </c>
      <c r="BJ224" s="17" t="s">
        <v>74</v>
      </c>
      <c r="BK224" s="180">
        <f>ROUND(I224*H224,2)</f>
        <v>0</v>
      </c>
      <c r="BL224" s="17" t="s">
        <v>186</v>
      </c>
      <c r="BM224" s="179" t="s">
        <v>343</v>
      </c>
    </row>
    <row r="225" spans="1:65" s="2" customFormat="1" ht="11.25">
      <c r="A225" s="34"/>
      <c r="B225" s="35"/>
      <c r="C225" s="36"/>
      <c r="D225" s="181" t="s">
        <v>119</v>
      </c>
      <c r="E225" s="36"/>
      <c r="F225" s="182" t="s">
        <v>344</v>
      </c>
      <c r="G225" s="36"/>
      <c r="H225" s="36"/>
      <c r="I225" s="183"/>
      <c r="J225" s="36"/>
      <c r="K225" s="36"/>
      <c r="L225" s="39"/>
      <c r="M225" s="184"/>
      <c r="N225" s="185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119</v>
      </c>
      <c r="AU225" s="17" t="s">
        <v>76</v>
      </c>
    </row>
    <row r="226" spans="1:65" s="13" customFormat="1" ht="11.25">
      <c r="B226" s="186"/>
      <c r="C226" s="187"/>
      <c r="D226" s="188" t="s">
        <v>121</v>
      </c>
      <c r="E226" s="189" t="s">
        <v>19</v>
      </c>
      <c r="F226" s="190" t="s">
        <v>345</v>
      </c>
      <c r="G226" s="187"/>
      <c r="H226" s="191">
        <v>444.44400000000002</v>
      </c>
      <c r="I226" s="192"/>
      <c r="J226" s="187"/>
      <c r="K226" s="187"/>
      <c r="L226" s="193"/>
      <c r="M226" s="194"/>
      <c r="N226" s="195"/>
      <c r="O226" s="195"/>
      <c r="P226" s="195"/>
      <c r="Q226" s="195"/>
      <c r="R226" s="195"/>
      <c r="S226" s="195"/>
      <c r="T226" s="196"/>
      <c r="AT226" s="197" t="s">
        <v>121</v>
      </c>
      <c r="AU226" s="197" t="s">
        <v>76</v>
      </c>
      <c r="AV226" s="13" t="s">
        <v>76</v>
      </c>
      <c r="AW226" s="13" t="s">
        <v>31</v>
      </c>
      <c r="AX226" s="13" t="s">
        <v>74</v>
      </c>
      <c r="AY226" s="197" t="s">
        <v>109</v>
      </c>
    </row>
    <row r="227" spans="1:65" s="2" customFormat="1" ht="15.75" customHeight="1">
      <c r="A227" s="34"/>
      <c r="B227" s="35"/>
      <c r="C227" s="209" t="s">
        <v>346</v>
      </c>
      <c r="D227" s="209" t="s">
        <v>197</v>
      </c>
      <c r="E227" s="210" t="s">
        <v>347</v>
      </c>
      <c r="F227" s="211" t="s">
        <v>348</v>
      </c>
      <c r="G227" s="212" t="s">
        <v>115</v>
      </c>
      <c r="H227" s="213">
        <v>13.968999999999999</v>
      </c>
      <c r="I227" s="214"/>
      <c r="J227" s="215">
        <f>ROUND(I227*H227,2)</f>
        <v>0</v>
      </c>
      <c r="K227" s="211" t="s">
        <v>116</v>
      </c>
      <c r="L227" s="216"/>
      <c r="M227" s="217" t="s">
        <v>19</v>
      </c>
      <c r="N227" s="218" t="s">
        <v>40</v>
      </c>
      <c r="O227" s="64"/>
      <c r="P227" s="177">
        <f>O227*H227</f>
        <v>0</v>
      </c>
      <c r="Q227" s="177">
        <v>9.7999999999999997E-3</v>
      </c>
      <c r="R227" s="177">
        <f>Q227*H227</f>
        <v>0.1368962</v>
      </c>
      <c r="S227" s="177">
        <v>0</v>
      </c>
      <c r="T227" s="17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79" t="s">
        <v>200</v>
      </c>
      <c r="AT227" s="179" t="s">
        <v>197</v>
      </c>
      <c r="AU227" s="179" t="s">
        <v>76</v>
      </c>
      <c r="AY227" s="17" t="s">
        <v>109</v>
      </c>
      <c r="BE227" s="180">
        <f>IF(N227="základní",J227,0)</f>
        <v>0</v>
      </c>
      <c r="BF227" s="180">
        <f>IF(N227="snížená",J227,0)</f>
        <v>0</v>
      </c>
      <c r="BG227" s="180">
        <f>IF(N227="zákl. přenesená",J227,0)</f>
        <v>0</v>
      </c>
      <c r="BH227" s="180">
        <f>IF(N227="sníž. přenesená",J227,0)</f>
        <v>0</v>
      </c>
      <c r="BI227" s="180">
        <f>IF(N227="nulová",J227,0)</f>
        <v>0</v>
      </c>
      <c r="BJ227" s="17" t="s">
        <v>74</v>
      </c>
      <c r="BK227" s="180">
        <f>ROUND(I227*H227,2)</f>
        <v>0</v>
      </c>
      <c r="BL227" s="17" t="s">
        <v>186</v>
      </c>
      <c r="BM227" s="179" t="s">
        <v>349</v>
      </c>
    </row>
    <row r="228" spans="1:65" s="2" customFormat="1" ht="11.25">
      <c r="A228" s="34"/>
      <c r="B228" s="35"/>
      <c r="C228" s="36"/>
      <c r="D228" s="181" t="s">
        <v>119</v>
      </c>
      <c r="E228" s="36"/>
      <c r="F228" s="182" t="s">
        <v>350</v>
      </c>
      <c r="G228" s="36"/>
      <c r="H228" s="36"/>
      <c r="I228" s="183"/>
      <c r="J228" s="36"/>
      <c r="K228" s="36"/>
      <c r="L228" s="39"/>
      <c r="M228" s="184"/>
      <c r="N228" s="185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119</v>
      </c>
      <c r="AU228" s="17" t="s">
        <v>76</v>
      </c>
    </row>
    <row r="229" spans="1:65" s="13" customFormat="1" ht="11.25">
      <c r="B229" s="186"/>
      <c r="C229" s="187"/>
      <c r="D229" s="188" t="s">
        <v>121</v>
      </c>
      <c r="E229" s="187"/>
      <c r="F229" s="190" t="s">
        <v>351</v>
      </c>
      <c r="G229" s="187"/>
      <c r="H229" s="191">
        <v>13.968999999999999</v>
      </c>
      <c r="I229" s="192"/>
      <c r="J229" s="187"/>
      <c r="K229" s="187"/>
      <c r="L229" s="193"/>
      <c r="M229" s="194"/>
      <c r="N229" s="195"/>
      <c r="O229" s="195"/>
      <c r="P229" s="195"/>
      <c r="Q229" s="195"/>
      <c r="R229" s="195"/>
      <c r="S229" s="195"/>
      <c r="T229" s="196"/>
      <c r="AT229" s="197" t="s">
        <v>121</v>
      </c>
      <c r="AU229" s="197" t="s">
        <v>76</v>
      </c>
      <c r="AV229" s="13" t="s">
        <v>76</v>
      </c>
      <c r="AW229" s="13" t="s">
        <v>4</v>
      </c>
      <c r="AX229" s="13" t="s">
        <v>74</v>
      </c>
      <c r="AY229" s="197" t="s">
        <v>109</v>
      </c>
    </row>
    <row r="230" spans="1:65" s="2" customFormat="1" ht="15.75" customHeight="1">
      <c r="A230" s="34"/>
      <c r="B230" s="35"/>
      <c r="C230" s="168" t="s">
        <v>352</v>
      </c>
      <c r="D230" s="168" t="s">
        <v>112</v>
      </c>
      <c r="E230" s="169" t="s">
        <v>353</v>
      </c>
      <c r="F230" s="170" t="s">
        <v>354</v>
      </c>
      <c r="G230" s="171" t="s">
        <v>154</v>
      </c>
      <c r="H230" s="172">
        <v>0.19</v>
      </c>
      <c r="I230" s="173"/>
      <c r="J230" s="174">
        <f>ROUND(I230*H230,2)</f>
        <v>0</v>
      </c>
      <c r="K230" s="170" t="s">
        <v>116</v>
      </c>
      <c r="L230" s="39"/>
      <c r="M230" s="175" t="s">
        <v>19</v>
      </c>
      <c r="N230" s="176" t="s">
        <v>40</v>
      </c>
      <c r="O230" s="64"/>
      <c r="P230" s="177">
        <f>O230*H230</f>
        <v>0</v>
      </c>
      <c r="Q230" s="177">
        <v>0</v>
      </c>
      <c r="R230" s="177">
        <f>Q230*H230</f>
        <v>0</v>
      </c>
      <c r="S230" s="177">
        <v>0</v>
      </c>
      <c r="T230" s="17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79" t="s">
        <v>186</v>
      </c>
      <c r="AT230" s="179" t="s">
        <v>112</v>
      </c>
      <c r="AU230" s="179" t="s">
        <v>76</v>
      </c>
      <c r="AY230" s="17" t="s">
        <v>109</v>
      </c>
      <c r="BE230" s="180">
        <f>IF(N230="základní",J230,0)</f>
        <v>0</v>
      </c>
      <c r="BF230" s="180">
        <f>IF(N230="snížená",J230,0)</f>
        <v>0</v>
      </c>
      <c r="BG230" s="180">
        <f>IF(N230="zákl. přenesená",J230,0)</f>
        <v>0</v>
      </c>
      <c r="BH230" s="180">
        <f>IF(N230="sníž. přenesená",J230,0)</f>
        <v>0</v>
      </c>
      <c r="BI230" s="180">
        <f>IF(N230="nulová",J230,0)</f>
        <v>0</v>
      </c>
      <c r="BJ230" s="17" t="s">
        <v>74</v>
      </c>
      <c r="BK230" s="180">
        <f>ROUND(I230*H230,2)</f>
        <v>0</v>
      </c>
      <c r="BL230" s="17" t="s">
        <v>186</v>
      </c>
      <c r="BM230" s="179" t="s">
        <v>355</v>
      </c>
    </row>
    <row r="231" spans="1:65" s="2" customFormat="1" ht="11.25">
      <c r="A231" s="34"/>
      <c r="B231" s="35"/>
      <c r="C231" s="36"/>
      <c r="D231" s="181" t="s">
        <v>119</v>
      </c>
      <c r="E231" s="36"/>
      <c r="F231" s="182" t="s">
        <v>356</v>
      </c>
      <c r="G231" s="36"/>
      <c r="H231" s="36"/>
      <c r="I231" s="183"/>
      <c r="J231" s="36"/>
      <c r="K231" s="36"/>
      <c r="L231" s="39"/>
      <c r="M231" s="184"/>
      <c r="N231" s="185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119</v>
      </c>
      <c r="AU231" s="17" t="s">
        <v>76</v>
      </c>
    </row>
    <row r="232" spans="1:65" s="2" customFormat="1" ht="15.75" customHeight="1">
      <c r="A232" s="34"/>
      <c r="B232" s="35"/>
      <c r="C232" s="168" t="s">
        <v>357</v>
      </c>
      <c r="D232" s="168" t="s">
        <v>112</v>
      </c>
      <c r="E232" s="169" t="s">
        <v>358</v>
      </c>
      <c r="F232" s="170" t="s">
        <v>359</v>
      </c>
      <c r="G232" s="171" t="s">
        <v>154</v>
      </c>
      <c r="H232" s="172">
        <v>0.19</v>
      </c>
      <c r="I232" s="173"/>
      <c r="J232" s="174">
        <f>ROUND(I232*H232,2)</f>
        <v>0</v>
      </c>
      <c r="K232" s="170" t="s">
        <v>116</v>
      </c>
      <c r="L232" s="39"/>
      <c r="M232" s="175" t="s">
        <v>19</v>
      </c>
      <c r="N232" s="176" t="s">
        <v>40</v>
      </c>
      <c r="O232" s="64"/>
      <c r="P232" s="177">
        <f>O232*H232</f>
        <v>0</v>
      </c>
      <c r="Q232" s="177">
        <v>0</v>
      </c>
      <c r="R232" s="177">
        <f>Q232*H232</f>
        <v>0</v>
      </c>
      <c r="S232" s="177">
        <v>0</v>
      </c>
      <c r="T232" s="17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79" t="s">
        <v>186</v>
      </c>
      <c r="AT232" s="179" t="s">
        <v>112</v>
      </c>
      <c r="AU232" s="179" t="s">
        <v>76</v>
      </c>
      <c r="AY232" s="17" t="s">
        <v>109</v>
      </c>
      <c r="BE232" s="180">
        <f>IF(N232="základní",J232,0)</f>
        <v>0</v>
      </c>
      <c r="BF232" s="180">
        <f>IF(N232="snížená",J232,0)</f>
        <v>0</v>
      </c>
      <c r="BG232" s="180">
        <f>IF(N232="zákl. přenesená",J232,0)</f>
        <v>0</v>
      </c>
      <c r="BH232" s="180">
        <f>IF(N232="sníž. přenesená",J232,0)</f>
        <v>0</v>
      </c>
      <c r="BI232" s="180">
        <f>IF(N232="nulová",J232,0)</f>
        <v>0</v>
      </c>
      <c r="BJ232" s="17" t="s">
        <v>74</v>
      </c>
      <c r="BK232" s="180">
        <f>ROUND(I232*H232,2)</f>
        <v>0</v>
      </c>
      <c r="BL232" s="17" t="s">
        <v>186</v>
      </c>
      <c r="BM232" s="179" t="s">
        <v>360</v>
      </c>
    </row>
    <row r="233" spans="1:65" s="2" customFormat="1" ht="11.25">
      <c r="A233" s="34"/>
      <c r="B233" s="35"/>
      <c r="C233" s="36"/>
      <c r="D233" s="181" t="s">
        <v>119</v>
      </c>
      <c r="E233" s="36"/>
      <c r="F233" s="182" t="s">
        <v>361</v>
      </c>
      <c r="G233" s="36"/>
      <c r="H233" s="36"/>
      <c r="I233" s="183"/>
      <c r="J233" s="36"/>
      <c r="K233" s="36"/>
      <c r="L233" s="39"/>
      <c r="M233" s="184"/>
      <c r="N233" s="185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119</v>
      </c>
      <c r="AU233" s="17" t="s">
        <v>76</v>
      </c>
    </row>
    <row r="234" spans="1:65" s="12" customFormat="1" ht="22.9" customHeight="1">
      <c r="B234" s="152"/>
      <c r="C234" s="153"/>
      <c r="D234" s="154" t="s">
        <v>68</v>
      </c>
      <c r="E234" s="166" t="s">
        <v>362</v>
      </c>
      <c r="F234" s="166" t="s">
        <v>363</v>
      </c>
      <c r="G234" s="153"/>
      <c r="H234" s="153"/>
      <c r="I234" s="156"/>
      <c r="J234" s="167">
        <f>BK234</f>
        <v>0</v>
      </c>
      <c r="K234" s="153"/>
      <c r="L234" s="158"/>
      <c r="M234" s="159"/>
      <c r="N234" s="160"/>
      <c r="O234" s="160"/>
      <c r="P234" s="161">
        <f>SUM(P235:P236)</f>
        <v>0</v>
      </c>
      <c r="Q234" s="160"/>
      <c r="R234" s="161">
        <f>SUM(R235:R236)</f>
        <v>5.0000000000000001E-4</v>
      </c>
      <c r="S234" s="160"/>
      <c r="T234" s="162">
        <f>SUM(T235:T236)</f>
        <v>0</v>
      </c>
      <c r="AR234" s="163" t="s">
        <v>76</v>
      </c>
      <c r="AT234" s="164" t="s">
        <v>68</v>
      </c>
      <c r="AU234" s="164" t="s">
        <v>74</v>
      </c>
      <c r="AY234" s="163" t="s">
        <v>109</v>
      </c>
      <c r="BK234" s="165">
        <f>SUM(BK235:BK236)</f>
        <v>0</v>
      </c>
    </row>
    <row r="235" spans="1:65" s="2" customFormat="1" ht="15.75" customHeight="1">
      <c r="A235" s="34"/>
      <c r="B235" s="35"/>
      <c r="C235" s="168" t="s">
        <v>364</v>
      </c>
      <c r="D235" s="168" t="s">
        <v>112</v>
      </c>
      <c r="E235" s="169" t="s">
        <v>365</v>
      </c>
      <c r="F235" s="170" t="s">
        <v>366</v>
      </c>
      <c r="G235" s="171" t="s">
        <v>137</v>
      </c>
      <c r="H235" s="172">
        <v>50</v>
      </c>
      <c r="I235" s="173"/>
      <c r="J235" s="174">
        <f>ROUND(I235*H235,2)</f>
        <v>0</v>
      </c>
      <c r="K235" s="170" t="s">
        <v>116</v>
      </c>
      <c r="L235" s="39"/>
      <c r="M235" s="175" t="s">
        <v>19</v>
      </c>
      <c r="N235" s="176" t="s">
        <v>40</v>
      </c>
      <c r="O235" s="64"/>
      <c r="P235" s="177">
        <f>O235*H235</f>
        <v>0</v>
      </c>
      <c r="Q235" s="177">
        <v>1.0000000000000001E-5</v>
      </c>
      <c r="R235" s="177">
        <f>Q235*H235</f>
        <v>5.0000000000000001E-4</v>
      </c>
      <c r="S235" s="177">
        <v>0</v>
      </c>
      <c r="T235" s="17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79" t="s">
        <v>186</v>
      </c>
      <c r="AT235" s="179" t="s">
        <v>112</v>
      </c>
      <c r="AU235" s="179" t="s">
        <v>76</v>
      </c>
      <c r="AY235" s="17" t="s">
        <v>109</v>
      </c>
      <c r="BE235" s="180">
        <f>IF(N235="základní",J235,0)</f>
        <v>0</v>
      </c>
      <c r="BF235" s="180">
        <f>IF(N235="snížená",J235,0)</f>
        <v>0</v>
      </c>
      <c r="BG235" s="180">
        <f>IF(N235="zákl. přenesená",J235,0)</f>
        <v>0</v>
      </c>
      <c r="BH235" s="180">
        <f>IF(N235="sníž. přenesená",J235,0)</f>
        <v>0</v>
      </c>
      <c r="BI235" s="180">
        <f>IF(N235="nulová",J235,0)</f>
        <v>0</v>
      </c>
      <c r="BJ235" s="17" t="s">
        <v>74</v>
      </c>
      <c r="BK235" s="180">
        <f>ROUND(I235*H235,2)</f>
        <v>0</v>
      </c>
      <c r="BL235" s="17" t="s">
        <v>186</v>
      </c>
      <c r="BM235" s="179" t="s">
        <v>367</v>
      </c>
    </row>
    <row r="236" spans="1:65" s="2" customFormat="1" ht="11.25">
      <c r="A236" s="34"/>
      <c r="B236" s="35"/>
      <c r="C236" s="36"/>
      <c r="D236" s="181" t="s">
        <v>119</v>
      </c>
      <c r="E236" s="36"/>
      <c r="F236" s="182" t="s">
        <v>368</v>
      </c>
      <c r="G236" s="36"/>
      <c r="H236" s="36"/>
      <c r="I236" s="183"/>
      <c r="J236" s="36"/>
      <c r="K236" s="36"/>
      <c r="L236" s="39"/>
      <c r="M236" s="184"/>
      <c r="N236" s="185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119</v>
      </c>
      <c r="AU236" s="17" t="s">
        <v>76</v>
      </c>
    </row>
    <row r="237" spans="1:65" s="12" customFormat="1" ht="25.9" customHeight="1">
      <c r="B237" s="152"/>
      <c r="C237" s="153"/>
      <c r="D237" s="154" t="s">
        <v>68</v>
      </c>
      <c r="E237" s="155" t="s">
        <v>369</v>
      </c>
      <c r="F237" s="155" t="s">
        <v>370</v>
      </c>
      <c r="G237" s="153"/>
      <c r="H237" s="153"/>
      <c r="I237" s="156"/>
      <c r="J237" s="157">
        <f>BK237</f>
        <v>0</v>
      </c>
      <c r="K237" s="153"/>
      <c r="L237" s="158"/>
      <c r="M237" s="159"/>
      <c r="N237" s="160"/>
      <c r="O237" s="160"/>
      <c r="P237" s="161">
        <f>SUM(P238:P240)</f>
        <v>0</v>
      </c>
      <c r="Q237" s="160"/>
      <c r="R237" s="161">
        <f>SUM(R238:R240)</f>
        <v>0</v>
      </c>
      <c r="S237" s="160"/>
      <c r="T237" s="162">
        <f>SUM(T238:T240)</f>
        <v>0</v>
      </c>
      <c r="AR237" s="163" t="s">
        <v>117</v>
      </c>
      <c r="AT237" s="164" t="s">
        <v>68</v>
      </c>
      <c r="AU237" s="164" t="s">
        <v>69</v>
      </c>
      <c r="AY237" s="163" t="s">
        <v>109</v>
      </c>
      <c r="BK237" s="165">
        <f>SUM(BK238:BK240)</f>
        <v>0</v>
      </c>
    </row>
    <row r="238" spans="1:65" s="2" customFormat="1" ht="15.75" customHeight="1">
      <c r="A238" s="34"/>
      <c r="B238" s="35"/>
      <c r="C238" s="168" t="s">
        <v>371</v>
      </c>
      <c r="D238" s="168" t="s">
        <v>112</v>
      </c>
      <c r="E238" s="169" t="s">
        <v>372</v>
      </c>
      <c r="F238" s="170" t="s">
        <v>373</v>
      </c>
      <c r="G238" s="171" t="s">
        <v>374</v>
      </c>
      <c r="H238" s="172">
        <v>18.5</v>
      </c>
      <c r="I238" s="173"/>
      <c r="J238" s="174">
        <f>ROUND(I238*H238,2)</f>
        <v>0</v>
      </c>
      <c r="K238" s="170" t="s">
        <v>116</v>
      </c>
      <c r="L238" s="39"/>
      <c r="M238" s="175" t="s">
        <v>19</v>
      </c>
      <c r="N238" s="176" t="s">
        <v>40</v>
      </c>
      <c r="O238" s="64"/>
      <c r="P238" s="177">
        <f>O238*H238</f>
        <v>0</v>
      </c>
      <c r="Q238" s="177">
        <v>0</v>
      </c>
      <c r="R238" s="177">
        <f>Q238*H238</f>
        <v>0</v>
      </c>
      <c r="S238" s="177">
        <v>0</v>
      </c>
      <c r="T238" s="17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79" t="s">
        <v>375</v>
      </c>
      <c r="AT238" s="179" t="s">
        <v>112</v>
      </c>
      <c r="AU238" s="179" t="s">
        <v>74</v>
      </c>
      <c r="AY238" s="17" t="s">
        <v>109</v>
      </c>
      <c r="BE238" s="180">
        <f>IF(N238="základní",J238,0)</f>
        <v>0</v>
      </c>
      <c r="BF238" s="180">
        <f>IF(N238="snížená",J238,0)</f>
        <v>0</v>
      </c>
      <c r="BG238" s="180">
        <f>IF(N238="zákl. přenesená",J238,0)</f>
        <v>0</v>
      </c>
      <c r="BH238" s="180">
        <f>IF(N238="sníž. přenesená",J238,0)</f>
        <v>0</v>
      </c>
      <c r="BI238" s="180">
        <f>IF(N238="nulová",J238,0)</f>
        <v>0</v>
      </c>
      <c r="BJ238" s="17" t="s">
        <v>74</v>
      </c>
      <c r="BK238" s="180">
        <f>ROUND(I238*H238,2)</f>
        <v>0</v>
      </c>
      <c r="BL238" s="17" t="s">
        <v>375</v>
      </c>
      <c r="BM238" s="179" t="s">
        <v>376</v>
      </c>
    </row>
    <row r="239" spans="1:65" s="2" customFormat="1" ht="11.25">
      <c r="A239" s="34"/>
      <c r="B239" s="35"/>
      <c r="C239" s="36"/>
      <c r="D239" s="181" t="s">
        <v>119</v>
      </c>
      <c r="E239" s="36"/>
      <c r="F239" s="182" t="s">
        <v>377</v>
      </c>
      <c r="G239" s="36"/>
      <c r="H239" s="36"/>
      <c r="I239" s="183"/>
      <c r="J239" s="36"/>
      <c r="K239" s="36"/>
      <c r="L239" s="39"/>
      <c r="M239" s="184"/>
      <c r="N239" s="185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119</v>
      </c>
      <c r="AU239" s="17" t="s">
        <v>74</v>
      </c>
    </row>
    <row r="240" spans="1:65" s="13" customFormat="1" ht="11.25">
      <c r="B240" s="186"/>
      <c r="C240" s="187"/>
      <c r="D240" s="188" t="s">
        <v>121</v>
      </c>
      <c r="E240" s="189" t="s">
        <v>19</v>
      </c>
      <c r="F240" s="190" t="s">
        <v>378</v>
      </c>
      <c r="G240" s="187"/>
      <c r="H240" s="191">
        <v>18.5</v>
      </c>
      <c r="I240" s="192"/>
      <c r="J240" s="187"/>
      <c r="K240" s="187"/>
      <c r="L240" s="193"/>
      <c r="M240" s="219"/>
      <c r="N240" s="220"/>
      <c r="O240" s="220"/>
      <c r="P240" s="220"/>
      <c r="Q240" s="220"/>
      <c r="R240" s="220"/>
      <c r="S240" s="220"/>
      <c r="T240" s="221"/>
      <c r="AT240" s="197" t="s">
        <v>121</v>
      </c>
      <c r="AU240" s="197" t="s">
        <v>74</v>
      </c>
      <c r="AV240" s="13" t="s">
        <v>76</v>
      </c>
      <c r="AW240" s="13" t="s">
        <v>31</v>
      </c>
      <c r="AX240" s="13" t="s">
        <v>74</v>
      </c>
      <c r="AY240" s="197" t="s">
        <v>109</v>
      </c>
    </row>
    <row r="241" spans="1:31" s="2" customFormat="1" ht="6.95" customHeight="1">
      <c r="A241" s="34"/>
      <c r="B241" s="47"/>
      <c r="C241" s="48"/>
      <c r="D241" s="48"/>
      <c r="E241" s="48"/>
      <c r="F241" s="48"/>
      <c r="G241" s="48"/>
      <c r="H241" s="48"/>
      <c r="I241" s="48"/>
      <c r="J241" s="48"/>
      <c r="K241" s="48"/>
      <c r="L241" s="39"/>
      <c r="M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</row>
  </sheetData>
  <sheetProtection algorithmName="SHA-512" hashValue="uPY8X9QcQxxuMa1AFXRKrBN80S0AnDwRKdmmHJn5Bxqs2XGtK9de/nO91XjlWsQbFFvs01TRIt0QrGKbep9LBQ==" saltValue="AUXkIemclmWajtF02roRLs8olfiXlr5Oo/3i6SGlMHOaBA9P0U6nYD9wq7Jh7gPBnBKKmUXwDv8ZBdDuzyFopw==" spinCount="100000" sheet="1" objects="1" scenarios="1" formatColumns="0" formatRows="0" autoFilter="0"/>
  <autoFilter ref="C84:K240"/>
  <mergeCells count="6">
    <mergeCell ref="L2:V2"/>
    <mergeCell ref="E7:H7"/>
    <mergeCell ref="E16:H16"/>
    <mergeCell ref="E25:H25"/>
    <mergeCell ref="E46:H46"/>
    <mergeCell ref="E77:H77"/>
  </mergeCells>
  <hyperlinks>
    <hyperlink ref="F89" r:id="rId1"/>
    <hyperlink ref="F93" r:id="rId2"/>
    <hyperlink ref="F96" r:id="rId3"/>
    <hyperlink ref="F98" r:id="rId4"/>
    <hyperlink ref="F107" r:id="rId5"/>
    <hyperlink ref="F109" r:id="rId6"/>
    <hyperlink ref="F111" r:id="rId7"/>
    <hyperlink ref="F114" r:id="rId8"/>
    <hyperlink ref="F117" r:id="rId9"/>
    <hyperlink ref="F121" r:id="rId10"/>
    <hyperlink ref="F124" r:id="rId11"/>
    <hyperlink ref="F129" r:id="rId12"/>
    <hyperlink ref="F132" r:id="rId13"/>
    <hyperlink ref="F134" r:id="rId14"/>
    <hyperlink ref="F137" r:id="rId15"/>
    <hyperlink ref="F140" r:id="rId16"/>
    <hyperlink ref="F145" r:id="rId17"/>
    <hyperlink ref="F151" r:id="rId18"/>
    <hyperlink ref="F157" r:id="rId19"/>
    <hyperlink ref="F163" r:id="rId20"/>
    <hyperlink ref="F168" r:id="rId21"/>
    <hyperlink ref="F170" r:id="rId22"/>
    <hyperlink ref="F175" r:id="rId23"/>
    <hyperlink ref="F181" r:id="rId24"/>
    <hyperlink ref="F183" r:id="rId25"/>
    <hyperlink ref="F189" r:id="rId26"/>
    <hyperlink ref="F192" r:id="rId27"/>
    <hyperlink ref="F195" r:id="rId28"/>
    <hyperlink ref="F198" r:id="rId29"/>
    <hyperlink ref="F203" r:id="rId30"/>
    <hyperlink ref="F209" r:id="rId31"/>
    <hyperlink ref="F217" r:id="rId32"/>
    <hyperlink ref="F220" r:id="rId33"/>
    <hyperlink ref="F222" r:id="rId34"/>
    <hyperlink ref="F225" r:id="rId35"/>
    <hyperlink ref="F228" r:id="rId36"/>
    <hyperlink ref="F231" r:id="rId37"/>
    <hyperlink ref="F233" r:id="rId38"/>
    <hyperlink ref="F236" r:id="rId39"/>
    <hyperlink ref="F239" r:id="rId4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1640625" style="222" customWidth="1"/>
    <col min="2" max="2" width="1.5" style="222" customWidth="1"/>
    <col min="3" max="4" width="4.83203125" style="222" customWidth="1"/>
    <col min="5" max="5" width="11.5" style="222" customWidth="1"/>
    <col min="6" max="6" width="9" style="222" customWidth="1"/>
    <col min="7" max="7" width="4.83203125" style="222" customWidth="1"/>
    <col min="8" max="8" width="77.6640625" style="222" customWidth="1"/>
    <col min="9" max="10" width="19.83203125" style="222" customWidth="1"/>
    <col min="11" max="11" width="1.5" style="222" customWidth="1"/>
  </cols>
  <sheetData>
    <row r="1" spans="2:11" s="1" customFormat="1" ht="37.5" customHeight="1"/>
    <row r="2" spans="2:11" s="1" customFormat="1" ht="7.5" customHeight="1">
      <c r="B2" s="223"/>
      <c r="C2" s="224"/>
      <c r="D2" s="224"/>
      <c r="E2" s="224"/>
      <c r="F2" s="224"/>
      <c r="G2" s="224"/>
      <c r="H2" s="224"/>
      <c r="I2" s="224"/>
      <c r="J2" s="224"/>
      <c r="K2" s="225"/>
    </row>
    <row r="3" spans="2:11" s="15" customFormat="1" ht="45" customHeight="1">
      <c r="B3" s="226"/>
      <c r="C3" s="350" t="s">
        <v>379</v>
      </c>
      <c r="D3" s="350"/>
      <c r="E3" s="350"/>
      <c r="F3" s="350"/>
      <c r="G3" s="350"/>
      <c r="H3" s="350"/>
      <c r="I3" s="350"/>
      <c r="J3" s="350"/>
      <c r="K3" s="227"/>
    </row>
    <row r="4" spans="2:11" s="1" customFormat="1" ht="25.5" customHeight="1">
      <c r="B4" s="228"/>
      <c r="C4" s="355" t="s">
        <v>380</v>
      </c>
      <c r="D4" s="355"/>
      <c r="E4" s="355"/>
      <c r="F4" s="355"/>
      <c r="G4" s="355"/>
      <c r="H4" s="355"/>
      <c r="I4" s="355"/>
      <c r="J4" s="355"/>
      <c r="K4" s="229"/>
    </row>
    <row r="5" spans="2:11" s="1" customFormat="1" ht="5.25" customHeight="1">
      <c r="B5" s="228"/>
      <c r="C5" s="230"/>
      <c r="D5" s="230"/>
      <c r="E5" s="230"/>
      <c r="F5" s="230"/>
      <c r="G5" s="230"/>
      <c r="H5" s="230"/>
      <c r="I5" s="230"/>
      <c r="J5" s="230"/>
      <c r="K5" s="229"/>
    </row>
    <row r="6" spans="2:11" s="1" customFormat="1" ht="15" customHeight="1">
      <c r="B6" s="228"/>
      <c r="C6" s="354" t="s">
        <v>381</v>
      </c>
      <c r="D6" s="354"/>
      <c r="E6" s="354"/>
      <c r="F6" s="354"/>
      <c r="G6" s="354"/>
      <c r="H6" s="354"/>
      <c r="I6" s="354"/>
      <c r="J6" s="354"/>
      <c r="K6" s="229"/>
    </row>
    <row r="7" spans="2:11" s="1" customFormat="1" ht="15" customHeight="1">
      <c r="B7" s="232"/>
      <c r="C7" s="354" t="s">
        <v>382</v>
      </c>
      <c r="D7" s="354"/>
      <c r="E7" s="354"/>
      <c r="F7" s="354"/>
      <c r="G7" s="354"/>
      <c r="H7" s="354"/>
      <c r="I7" s="354"/>
      <c r="J7" s="354"/>
      <c r="K7" s="229"/>
    </row>
    <row r="8" spans="2:11" s="1" customFormat="1" ht="12.75" customHeight="1">
      <c r="B8" s="232"/>
      <c r="C8" s="231"/>
      <c r="D8" s="231"/>
      <c r="E8" s="231"/>
      <c r="F8" s="231"/>
      <c r="G8" s="231"/>
      <c r="H8" s="231"/>
      <c r="I8" s="231"/>
      <c r="J8" s="231"/>
      <c r="K8" s="229"/>
    </row>
    <row r="9" spans="2:11" s="1" customFormat="1" ht="15" customHeight="1">
      <c r="B9" s="232"/>
      <c r="C9" s="354" t="s">
        <v>383</v>
      </c>
      <c r="D9" s="354"/>
      <c r="E9" s="354"/>
      <c r="F9" s="354"/>
      <c r="G9" s="354"/>
      <c r="H9" s="354"/>
      <c r="I9" s="354"/>
      <c r="J9" s="354"/>
      <c r="K9" s="229"/>
    </row>
    <row r="10" spans="2:11" s="1" customFormat="1" ht="15" customHeight="1">
      <c r="B10" s="232"/>
      <c r="C10" s="231"/>
      <c r="D10" s="354" t="s">
        <v>384</v>
      </c>
      <c r="E10" s="354"/>
      <c r="F10" s="354"/>
      <c r="G10" s="354"/>
      <c r="H10" s="354"/>
      <c r="I10" s="354"/>
      <c r="J10" s="354"/>
      <c r="K10" s="229"/>
    </row>
    <row r="11" spans="2:11" s="1" customFormat="1" ht="15" customHeight="1">
      <c r="B11" s="232"/>
      <c r="C11" s="233"/>
      <c r="D11" s="354" t="s">
        <v>385</v>
      </c>
      <c r="E11" s="354"/>
      <c r="F11" s="354"/>
      <c r="G11" s="354"/>
      <c r="H11" s="354"/>
      <c r="I11" s="354"/>
      <c r="J11" s="354"/>
      <c r="K11" s="229"/>
    </row>
    <row r="12" spans="2:11" s="1" customFormat="1" ht="15" customHeight="1">
      <c r="B12" s="232"/>
      <c r="C12" s="233"/>
      <c r="D12" s="231"/>
      <c r="E12" s="231"/>
      <c r="F12" s="231"/>
      <c r="G12" s="231"/>
      <c r="H12" s="231"/>
      <c r="I12" s="231"/>
      <c r="J12" s="231"/>
      <c r="K12" s="229"/>
    </row>
    <row r="13" spans="2:11" s="1" customFormat="1" ht="15" customHeight="1">
      <c r="B13" s="232"/>
      <c r="C13" s="233"/>
      <c r="D13" s="234" t="s">
        <v>386</v>
      </c>
      <c r="E13" s="231"/>
      <c r="F13" s="231"/>
      <c r="G13" s="231"/>
      <c r="H13" s="231"/>
      <c r="I13" s="231"/>
      <c r="J13" s="231"/>
      <c r="K13" s="229"/>
    </row>
    <row r="14" spans="2:11" s="1" customFormat="1" ht="12.75" customHeight="1">
      <c r="B14" s="232"/>
      <c r="C14" s="233"/>
      <c r="D14" s="233"/>
      <c r="E14" s="233"/>
      <c r="F14" s="233"/>
      <c r="G14" s="233"/>
      <c r="H14" s="233"/>
      <c r="I14" s="233"/>
      <c r="J14" s="233"/>
      <c r="K14" s="229"/>
    </row>
    <row r="15" spans="2:11" s="1" customFormat="1" ht="15" customHeight="1">
      <c r="B15" s="232"/>
      <c r="C15" s="233"/>
      <c r="D15" s="354" t="s">
        <v>387</v>
      </c>
      <c r="E15" s="354"/>
      <c r="F15" s="354"/>
      <c r="G15" s="354"/>
      <c r="H15" s="354"/>
      <c r="I15" s="354"/>
      <c r="J15" s="354"/>
      <c r="K15" s="229"/>
    </row>
    <row r="16" spans="2:11" s="1" customFormat="1" ht="15" customHeight="1">
      <c r="B16" s="232"/>
      <c r="C16" s="233"/>
      <c r="D16" s="354" t="s">
        <v>388</v>
      </c>
      <c r="E16" s="354"/>
      <c r="F16" s="354"/>
      <c r="G16" s="354"/>
      <c r="H16" s="354"/>
      <c r="I16" s="354"/>
      <c r="J16" s="354"/>
      <c r="K16" s="229"/>
    </row>
    <row r="17" spans="2:11" s="1" customFormat="1" ht="15" customHeight="1">
      <c r="B17" s="232"/>
      <c r="C17" s="233"/>
      <c r="D17" s="354" t="s">
        <v>389</v>
      </c>
      <c r="E17" s="354"/>
      <c r="F17" s="354"/>
      <c r="G17" s="354"/>
      <c r="H17" s="354"/>
      <c r="I17" s="354"/>
      <c r="J17" s="354"/>
      <c r="K17" s="229"/>
    </row>
    <row r="18" spans="2:11" s="1" customFormat="1" ht="15" customHeight="1">
      <c r="B18" s="232"/>
      <c r="C18" s="233"/>
      <c r="D18" s="233"/>
      <c r="E18" s="235" t="s">
        <v>73</v>
      </c>
      <c r="F18" s="354" t="s">
        <v>390</v>
      </c>
      <c r="G18" s="354"/>
      <c r="H18" s="354"/>
      <c r="I18" s="354"/>
      <c r="J18" s="354"/>
      <c r="K18" s="229"/>
    </row>
    <row r="19" spans="2:11" s="1" customFormat="1" ht="15" customHeight="1">
      <c r="B19" s="232"/>
      <c r="C19" s="233"/>
      <c r="D19" s="233"/>
      <c r="E19" s="235" t="s">
        <v>391</v>
      </c>
      <c r="F19" s="354" t="s">
        <v>392</v>
      </c>
      <c r="G19" s="354"/>
      <c r="H19" s="354"/>
      <c r="I19" s="354"/>
      <c r="J19" s="354"/>
      <c r="K19" s="229"/>
    </row>
    <row r="20" spans="2:11" s="1" customFormat="1" ht="15" customHeight="1">
      <c r="B20" s="232"/>
      <c r="C20" s="233"/>
      <c r="D20" s="233"/>
      <c r="E20" s="235" t="s">
        <v>393</v>
      </c>
      <c r="F20" s="354" t="s">
        <v>394</v>
      </c>
      <c r="G20" s="354"/>
      <c r="H20" s="354"/>
      <c r="I20" s="354"/>
      <c r="J20" s="354"/>
      <c r="K20" s="229"/>
    </row>
    <row r="21" spans="2:11" s="1" customFormat="1" ht="15" customHeight="1">
      <c r="B21" s="232"/>
      <c r="C21" s="233"/>
      <c r="D21" s="233"/>
      <c r="E21" s="235" t="s">
        <v>395</v>
      </c>
      <c r="F21" s="354" t="s">
        <v>396</v>
      </c>
      <c r="G21" s="354"/>
      <c r="H21" s="354"/>
      <c r="I21" s="354"/>
      <c r="J21" s="354"/>
      <c r="K21" s="229"/>
    </row>
    <row r="22" spans="2:11" s="1" customFormat="1" ht="15" customHeight="1">
      <c r="B22" s="232"/>
      <c r="C22" s="233"/>
      <c r="D22" s="233"/>
      <c r="E22" s="235" t="s">
        <v>397</v>
      </c>
      <c r="F22" s="354" t="s">
        <v>398</v>
      </c>
      <c r="G22" s="354"/>
      <c r="H22" s="354"/>
      <c r="I22" s="354"/>
      <c r="J22" s="354"/>
      <c r="K22" s="229"/>
    </row>
    <row r="23" spans="2:11" s="1" customFormat="1" ht="15" customHeight="1">
      <c r="B23" s="232"/>
      <c r="C23" s="233"/>
      <c r="D23" s="233"/>
      <c r="E23" s="235" t="s">
        <v>399</v>
      </c>
      <c r="F23" s="354" t="s">
        <v>400</v>
      </c>
      <c r="G23" s="354"/>
      <c r="H23" s="354"/>
      <c r="I23" s="354"/>
      <c r="J23" s="354"/>
      <c r="K23" s="229"/>
    </row>
    <row r="24" spans="2:11" s="1" customFormat="1" ht="12.75" customHeight="1">
      <c r="B24" s="232"/>
      <c r="C24" s="233"/>
      <c r="D24" s="233"/>
      <c r="E24" s="233"/>
      <c r="F24" s="233"/>
      <c r="G24" s="233"/>
      <c r="H24" s="233"/>
      <c r="I24" s="233"/>
      <c r="J24" s="233"/>
      <c r="K24" s="229"/>
    </row>
    <row r="25" spans="2:11" s="1" customFormat="1" ht="15" customHeight="1">
      <c r="B25" s="232"/>
      <c r="C25" s="354" t="s">
        <v>401</v>
      </c>
      <c r="D25" s="354"/>
      <c r="E25" s="354"/>
      <c r="F25" s="354"/>
      <c r="G25" s="354"/>
      <c r="H25" s="354"/>
      <c r="I25" s="354"/>
      <c r="J25" s="354"/>
      <c r="K25" s="229"/>
    </row>
    <row r="26" spans="2:11" s="1" customFormat="1" ht="15" customHeight="1">
      <c r="B26" s="232"/>
      <c r="C26" s="354" t="s">
        <v>402</v>
      </c>
      <c r="D26" s="354"/>
      <c r="E26" s="354"/>
      <c r="F26" s="354"/>
      <c r="G26" s="354"/>
      <c r="H26" s="354"/>
      <c r="I26" s="354"/>
      <c r="J26" s="354"/>
      <c r="K26" s="229"/>
    </row>
    <row r="27" spans="2:11" s="1" customFormat="1" ht="15" customHeight="1">
      <c r="B27" s="232"/>
      <c r="C27" s="231"/>
      <c r="D27" s="354" t="s">
        <v>403</v>
      </c>
      <c r="E27" s="354"/>
      <c r="F27" s="354"/>
      <c r="G27" s="354"/>
      <c r="H27" s="354"/>
      <c r="I27" s="354"/>
      <c r="J27" s="354"/>
      <c r="K27" s="229"/>
    </row>
    <row r="28" spans="2:11" s="1" customFormat="1" ht="15" customHeight="1">
      <c r="B28" s="232"/>
      <c r="C28" s="233"/>
      <c r="D28" s="354" t="s">
        <v>404</v>
      </c>
      <c r="E28" s="354"/>
      <c r="F28" s="354"/>
      <c r="G28" s="354"/>
      <c r="H28" s="354"/>
      <c r="I28" s="354"/>
      <c r="J28" s="354"/>
      <c r="K28" s="229"/>
    </row>
    <row r="29" spans="2:11" s="1" customFormat="1" ht="12.75" customHeight="1">
      <c r="B29" s="232"/>
      <c r="C29" s="233"/>
      <c r="D29" s="233"/>
      <c r="E29" s="233"/>
      <c r="F29" s="233"/>
      <c r="G29" s="233"/>
      <c r="H29" s="233"/>
      <c r="I29" s="233"/>
      <c r="J29" s="233"/>
      <c r="K29" s="229"/>
    </row>
    <row r="30" spans="2:11" s="1" customFormat="1" ht="15" customHeight="1">
      <c r="B30" s="232"/>
      <c r="C30" s="233"/>
      <c r="D30" s="354" t="s">
        <v>405</v>
      </c>
      <c r="E30" s="354"/>
      <c r="F30" s="354"/>
      <c r="G30" s="354"/>
      <c r="H30" s="354"/>
      <c r="I30" s="354"/>
      <c r="J30" s="354"/>
      <c r="K30" s="229"/>
    </row>
    <row r="31" spans="2:11" s="1" customFormat="1" ht="15" customHeight="1">
      <c r="B31" s="232"/>
      <c r="C31" s="233"/>
      <c r="D31" s="354" t="s">
        <v>406</v>
      </c>
      <c r="E31" s="354"/>
      <c r="F31" s="354"/>
      <c r="G31" s="354"/>
      <c r="H31" s="354"/>
      <c r="I31" s="354"/>
      <c r="J31" s="354"/>
      <c r="K31" s="229"/>
    </row>
    <row r="32" spans="2:11" s="1" customFormat="1" ht="12.75" customHeight="1">
      <c r="B32" s="232"/>
      <c r="C32" s="233"/>
      <c r="D32" s="233"/>
      <c r="E32" s="233"/>
      <c r="F32" s="233"/>
      <c r="G32" s="233"/>
      <c r="H32" s="233"/>
      <c r="I32" s="233"/>
      <c r="J32" s="233"/>
      <c r="K32" s="229"/>
    </row>
    <row r="33" spans="2:11" s="1" customFormat="1" ht="15" customHeight="1">
      <c r="B33" s="232"/>
      <c r="C33" s="233"/>
      <c r="D33" s="354" t="s">
        <v>407</v>
      </c>
      <c r="E33" s="354"/>
      <c r="F33" s="354"/>
      <c r="G33" s="354"/>
      <c r="H33" s="354"/>
      <c r="I33" s="354"/>
      <c r="J33" s="354"/>
      <c r="K33" s="229"/>
    </row>
    <row r="34" spans="2:11" s="1" customFormat="1" ht="15" customHeight="1">
      <c r="B34" s="232"/>
      <c r="C34" s="233"/>
      <c r="D34" s="354" t="s">
        <v>408</v>
      </c>
      <c r="E34" s="354"/>
      <c r="F34" s="354"/>
      <c r="G34" s="354"/>
      <c r="H34" s="354"/>
      <c r="I34" s="354"/>
      <c r="J34" s="354"/>
      <c r="K34" s="229"/>
    </row>
    <row r="35" spans="2:11" s="1" customFormat="1" ht="15" customHeight="1">
      <c r="B35" s="232"/>
      <c r="C35" s="233"/>
      <c r="D35" s="354" t="s">
        <v>409</v>
      </c>
      <c r="E35" s="354"/>
      <c r="F35" s="354"/>
      <c r="G35" s="354"/>
      <c r="H35" s="354"/>
      <c r="I35" s="354"/>
      <c r="J35" s="354"/>
      <c r="K35" s="229"/>
    </row>
    <row r="36" spans="2:11" s="1" customFormat="1" ht="15" customHeight="1">
      <c r="B36" s="232"/>
      <c r="C36" s="233"/>
      <c r="D36" s="231"/>
      <c r="E36" s="234" t="s">
        <v>95</v>
      </c>
      <c r="F36" s="231"/>
      <c r="G36" s="354" t="s">
        <v>410</v>
      </c>
      <c r="H36" s="354"/>
      <c r="I36" s="354"/>
      <c r="J36" s="354"/>
      <c r="K36" s="229"/>
    </row>
    <row r="37" spans="2:11" s="1" customFormat="1" ht="30.75" customHeight="1">
      <c r="B37" s="232"/>
      <c r="C37" s="233"/>
      <c r="D37" s="231"/>
      <c r="E37" s="234" t="s">
        <v>411</v>
      </c>
      <c r="F37" s="231"/>
      <c r="G37" s="354" t="s">
        <v>412</v>
      </c>
      <c r="H37" s="354"/>
      <c r="I37" s="354"/>
      <c r="J37" s="354"/>
      <c r="K37" s="229"/>
    </row>
    <row r="38" spans="2:11" s="1" customFormat="1" ht="15" customHeight="1">
      <c r="B38" s="232"/>
      <c r="C38" s="233"/>
      <c r="D38" s="231"/>
      <c r="E38" s="234" t="s">
        <v>50</v>
      </c>
      <c r="F38" s="231"/>
      <c r="G38" s="354" t="s">
        <v>413</v>
      </c>
      <c r="H38" s="354"/>
      <c r="I38" s="354"/>
      <c r="J38" s="354"/>
      <c r="K38" s="229"/>
    </row>
    <row r="39" spans="2:11" s="1" customFormat="1" ht="15" customHeight="1">
      <c r="B39" s="232"/>
      <c r="C39" s="233"/>
      <c r="D39" s="231"/>
      <c r="E39" s="234" t="s">
        <v>51</v>
      </c>
      <c r="F39" s="231"/>
      <c r="G39" s="354" t="s">
        <v>414</v>
      </c>
      <c r="H39" s="354"/>
      <c r="I39" s="354"/>
      <c r="J39" s="354"/>
      <c r="K39" s="229"/>
    </row>
    <row r="40" spans="2:11" s="1" customFormat="1" ht="15" customHeight="1">
      <c r="B40" s="232"/>
      <c r="C40" s="233"/>
      <c r="D40" s="231"/>
      <c r="E40" s="234" t="s">
        <v>96</v>
      </c>
      <c r="F40" s="231"/>
      <c r="G40" s="354" t="s">
        <v>415</v>
      </c>
      <c r="H40" s="354"/>
      <c r="I40" s="354"/>
      <c r="J40" s="354"/>
      <c r="K40" s="229"/>
    </row>
    <row r="41" spans="2:11" s="1" customFormat="1" ht="15" customHeight="1">
      <c r="B41" s="232"/>
      <c r="C41" s="233"/>
      <c r="D41" s="231"/>
      <c r="E41" s="234" t="s">
        <v>97</v>
      </c>
      <c r="F41" s="231"/>
      <c r="G41" s="354" t="s">
        <v>416</v>
      </c>
      <c r="H41" s="354"/>
      <c r="I41" s="354"/>
      <c r="J41" s="354"/>
      <c r="K41" s="229"/>
    </row>
    <row r="42" spans="2:11" s="1" customFormat="1" ht="15" customHeight="1">
      <c r="B42" s="232"/>
      <c r="C42" s="233"/>
      <c r="D42" s="231"/>
      <c r="E42" s="234" t="s">
        <v>417</v>
      </c>
      <c r="F42" s="231"/>
      <c r="G42" s="354" t="s">
        <v>418</v>
      </c>
      <c r="H42" s="354"/>
      <c r="I42" s="354"/>
      <c r="J42" s="354"/>
      <c r="K42" s="229"/>
    </row>
    <row r="43" spans="2:11" s="1" customFormat="1" ht="15" customHeight="1">
      <c r="B43" s="232"/>
      <c r="C43" s="233"/>
      <c r="D43" s="231"/>
      <c r="E43" s="234"/>
      <c r="F43" s="231"/>
      <c r="G43" s="354" t="s">
        <v>419</v>
      </c>
      <c r="H43" s="354"/>
      <c r="I43" s="354"/>
      <c r="J43" s="354"/>
      <c r="K43" s="229"/>
    </row>
    <row r="44" spans="2:11" s="1" customFormat="1" ht="15" customHeight="1">
      <c r="B44" s="232"/>
      <c r="C44" s="233"/>
      <c r="D44" s="231"/>
      <c r="E44" s="234" t="s">
        <v>420</v>
      </c>
      <c r="F44" s="231"/>
      <c r="G44" s="354" t="s">
        <v>421</v>
      </c>
      <c r="H44" s="354"/>
      <c r="I44" s="354"/>
      <c r="J44" s="354"/>
      <c r="K44" s="229"/>
    </row>
    <row r="45" spans="2:11" s="1" customFormat="1" ht="15" customHeight="1">
      <c r="B45" s="232"/>
      <c r="C45" s="233"/>
      <c r="D45" s="231"/>
      <c r="E45" s="234" t="s">
        <v>99</v>
      </c>
      <c r="F45" s="231"/>
      <c r="G45" s="354" t="s">
        <v>422</v>
      </c>
      <c r="H45" s="354"/>
      <c r="I45" s="354"/>
      <c r="J45" s="354"/>
      <c r="K45" s="229"/>
    </row>
    <row r="46" spans="2:11" s="1" customFormat="1" ht="12.75" customHeight="1">
      <c r="B46" s="232"/>
      <c r="C46" s="233"/>
      <c r="D46" s="231"/>
      <c r="E46" s="231"/>
      <c r="F46" s="231"/>
      <c r="G46" s="231"/>
      <c r="H46" s="231"/>
      <c r="I46" s="231"/>
      <c r="J46" s="231"/>
      <c r="K46" s="229"/>
    </row>
    <row r="47" spans="2:11" s="1" customFormat="1" ht="15" customHeight="1">
      <c r="B47" s="232"/>
      <c r="C47" s="233"/>
      <c r="D47" s="354" t="s">
        <v>423</v>
      </c>
      <c r="E47" s="354"/>
      <c r="F47" s="354"/>
      <c r="G47" s="354"/>
      <c r="H47" s="354"/>
      <c r="I47" s="354"/>
      <c r="J47" s="354"/>
      <c r="K47" s="229"/>
    </row>
    <row r="48" spans="2:11" s="1" customFormat="1" ht="15" customHeight="1">
      <c r="B48" s="232"/>
      <c r="C48" s="233"/>
      <c r="D48" s="233"/>
      <c r="E48" s="354" t="s">
        <v>424</v>
      </c>
      <c r="F48" s="354"/>
      <c r="G48" s="354"/>
      <c r="H48" s="354"/>
      <c r="I48" s="354"/>
      <c r="J48" s="354"/>
      <c r="K48" s="229"/>
    </row>
    <row r="49" spans="2:11" s="1" customFormat="1" ht="15" customHeight="1">
      <c r="B49" s="232"/>
      <c r="C49" s="233"/>
      <c r="D49" s="233"/>
      <c r="E49" s="354" t="s">
        <v>425</v>
      </c>
      <c r="F49" s="354"/>
      <c r="G49" s="354"/>
      <c r="H49" s="354"/>
      <c r="I49" s="354"/>
      <c r="J49" s="354"/>
      <c r="K49" s="229"/>
    </row>
    <row r="50" spans="2:11" s="1" customFormat="1" ht="15" customHeight="1">
      <c r="B50" s="232"/>
      <c r="C50" s="233"/>
      <c r="D50" s="233"/>
      <c r="E50" s="354" t="s">
        <v>426</v>
      </c>
      <c r="F50" s="354"/>
      <c r="G50" s="354"/>
      <c r="H50" s="354"/>
      <c r="I50" s="354"/>
      <c r="J50" s="354"/>
      <c r="K50" s="229"/>
    </row>
    <row r="51" spans="2:11" s="1" customFormat="1" ht="15" customHeight="1">
      <c r="B51" s="232"/>
      <c r="C51" s="233"/>
      <c r="D51" s="354" t="s">
        <v>427</v>
      </c>
      <c r="E51" s="354"/>
      <c r="F51" s="354"/>
      <c r="G51" s="354"/>
      <c r="H51" s="354"/>
      <c r="I51" s="354"/>
      <c r="J51" s="354"/>
      <c r="K51" s="229"/>
    </row>
    <row r="52" spans="2:11" s="1" customFormat="1" ht="25.5" customHeight="1">
      <c r="B52" s="228"/>
      <c r="C52" s="355" t="s">
        <v>428</v>
      </c>
      <c r="D52" s="355"/>
      <c r="E52" s="355"/>
      <c r="F52" s="355"/>
      <c r="G52" s="355"/>
      <c r="H52" s="355"/>
      <c r="I52" s="355"/>
      <c r="J52" s="355"/>
      <c r="K52" s="229"/>
    </row>
    <row r="53" spans="2:11" s="1" customFormat="1" ht="5.25" customHeight="1">
      <c r="B53" s="228"/>
      <c r="C53" s="230"/>
      <c r="D53" s="230"/>
      <c r="E53" s="230"/>
      <c r="F53" s="230"/>
      <c r="G53" s="230"/>
      <c r="H53" s="230"/>
      <c r="I53" s="230"/>
      <c r="J53" s="230"/>
      <c r="K53" s="229"/>
    </row>
    <row r="54" spans="2:11" s="1" customFormat="1" ht="15" customHeight="1">
      <c r="B54" s="228"/>
      <c r="C54" s="354" t="s">
        <v>429</v>
      </c>
      <c r="D54" s="354"/>
      <c r="E54" s="354"/>
      <c r="F54" s="354"/>
      <c r="G54" s="354"/>
      <c r="H54" s="354"/>
      <c r="I54" s="354"/>
      <c r="J54" s="354"/>
      <c r="K54" s="229"/>
    </row>
    <row r="55" spans="2:11" s="1" customFormat="1" ht="15" customHeight="1">
      <c r="B55" s="228"/>
      <c r="C55" s="354" t="s">
        <v>430</v>
      </c>
      <c r="D55" s="354"/>
      <c r="E55" s="354"/>
      <c r="F55" s="354"/>
      <c r="G55" s="354"/>
      <c r="H55" s="354"/>
      <c r="I55" s="354"/>
      <c r="J55" s="354"/>
      <c r="K55" s="229"/>
    </row>
    <row r="56" spans="2:11" s="1" customFormat="1" ht="12.75" customHeight="1">
      <c r="B56" s="228"/>
      <c r="C56" s="231"/>
      <c r="D56" s="231"/>
      <c r="E56" s="231"/>
      <c r="F56" s="231"/>
      <c r="G56" s="231"/>
      <c r="H56" s="231"/>
      <c r="I56" s="231"/>
      <c r="J56" s="231"/>
      <c r="K56" s="229"/>
    </row>
    <row r="57" spans="2:11" s="1" customFormat="1" ht="15" customHeight="1">
      <c r="B57" s="228"/>
      <c r="C57" s="354" t="s">
        <v>431</v>
      </c>
      <c r="D57" s="354"/>
      <c r="E57" s="354"/>
      <c r="F57" s="354"/>
      <c r="G57" s="354"/>
      <c r="H57" s="354"/>
      <c r="I57" s="354"/>
      <c r="J57" s="354"/>
      <c r="K57" s="229"/>
    </row>
    <row r="58" spans="2:11" s="1" customFormat="1" ht="15" customHeight="1">
      <c r="B58" s="228"/>
      <c r="C58" s="233"/>
      <c r="D58" s="354" t="s">
        <v>432</v>
      </c>
      <c r="E58" s="354"/>
      <c r="F58" s="354"/>
      <c r="G58" s="354"/>
      <c r="H58" s="354"/>
      <c r="I58" s="354"/>
      <c r="J58" s="354"/>
      <c r="K58" s="229"/>
    </row>
    <row r="59" spans="2:11" s="1" customFormat="1" ht="15" customHeight="1">
      <c r="B59" s="228"/>
      <c r="C59" s="233"/>
      <c r="D59" s="354" t="s">
        <v>433</v>
      </c>
      <c r="E59" s="354"/>
      <c r="F59" s="354"/>
      <c r="G59" s="354"/>
      <c r="H59" s="354"/>
      <c r="I59" s="354"/>
      <c r="J59" s="354"/>
      <c r="K59" s="229"/>
    </row>
    <row r="60" spans="2:11" s="1" customFormat="1" ht="15" customHeight="1">
      <c r="B60" s="228"/>
      <c r="C60" s="233"/>
      <c r="D60" s="354" t="s">
        <v>434</v>
      </c>
      <c r="E60" s="354"/>
      <c r="F60" s="354"/>
      <c r="G60" s="354"/>
      <c r="H60" s="354"/>
      <c r="I60" s="354"/>
      <c r="J60" s="354"/>
      <c r="K60" s="229"/>
    </row>
    <row r="61" spans="2:11" s="1" customFormat="1" ht="15" customHeight="1">
      <c r="B61" s="228"/>
      <c r="C61" s="233"/>
      <c r="D61" s="354" t="s">
        <v>435</v>
      </c>
      <c r="E61" s="354"/>
      <c r="F61" s="354"/>
      <c r="G61" s="354"/>
      <c r="H61" s="354"/>
      <c r="I61" s="354"/>
      <c r="J61" s="354"/>
      <c r="K61" s="229"/>
    </row>
    <row r="62" spans="2:11" s="1" customFormat="1" ht="15" customHeight="1">
      <c r="B62" s="228"/>
      <c r="C62" s="233"/>
      <c r="D62" s="356" t="s">
        <v>436</v>
      </c>
      <c r="E62" s="356"/>
      <c r="F62" s="356"/>
      <c r="G62" s="356"/>
      <c r="H62" s="356"/>
      <c r="I62" s="356"/>
      <c r="J62" s="356"/>
      <c r="K62" s="229"/>
    </row>
    <row r="63" spans="2:11" s="1" customFormat="1" ht="15" customHeight="1">
      <c r="B63" s="228"/>
      <c r="C63" s="233"/>
      <c r="D63" s="354" t="s">
        <v>437</v>
      </c>
      <c r="E63" s="354"/>
      <c r="F63" s="354"/>
      <c r="G63" s="354"/>
      <c r="H63" s="354"/>
      <c r="I63" s="354"/>
      <c r="J63" s="354"/>
      <c r="K63" s="229"/>
    </row>
    <row r="64" spans="2:11" s="1" customFormat="1" ht="12.75" customHeight="1">
      <c r="B64" s="228"/>
      <c r="C64" s="233"/>
      <c r="D64" s="233"/>
      <c r="E64" s="236"/>
      <c r="F64" s="233"/>
      <c r="G64" s="233"/>
      <c r="H64" s="233"/>
      <c r="I64" s="233"/>
      <c r="J64" s="233"/>
      <c r="K64" s="229"/>
    </row>
    <row r="65" spans="2:11" s="1" customFormat="1" ht="15" customHeight="1">
      <c r="B65" s="228"/>
      <c r="C65" s="233"/>
      <c r="D65" s="354" t="s">
        <v>438</v>
      </c>
      <c r="E65" s="354"/>
      <c r="F65" s="354"/>
      <c r="G65" s="354"/>
      <c r="H65" s="354"/>
      <c r="I65" s="354"/>
      <c r="J65" s="354"/>
      <c r="K65" s="229"/>
    </row>
    <row r="66" spans="2:11" s="1" customFormat="1" ht="15" customHeight="1">
      <c r="B66" s="228"/>
      <c r="C66" s="233"/>
      <c r="D66" s="356" t="s">
        <v>439</v>
      </c>
      <c r="E66" s="356"/>
      <c r="F66" s="356"/>
      <c r="G66" s="356"/>
      <c r="H66" s="356"/>
      <c r="I66" s="356"/>
      <c r="J66" s="356"/>
      <c r="K66" s="229"/>
    </row>
    <row r="67" spans="2:11" s="1" customFormat="1" ht="15" customHeight="1">
      <c r="B67" s="228"/>
      <c r="C67" s="233"/>
      <c r="D67" s="354" t="s">
        <v>440</v>
      </c>
      <c r="E67" s="354"/>
      <c r="F67" s="354"/>
      <c r="G67" s="354"/>
      <c r="H67" s="354"/>
      <c r="I67" s="354"/>
      <c r="J67" s="354"/>
      <c r="K67" s="229"/>
    </row>
    <row r="68" spans="2:11" s="1" customFormat="1" ht="15" customHeight="1">
      <c r="B68" s="228"/>
      <c r="C68" s="233"/>
      <c r="D68" s="354" t="s">
        <v>441</v>
      </c>
      <c r="E68" s="354"/>
      <c r="F68" s="354"/>
      <c r="G68" s="354"/>
      <c r="H68" s="354"/>
      <c r="I68" s="354"/>
      <c r="J68" s="354"/>
      <c r="K68" s="229"/>
    </row>
    <row r="69" spans="2:11" s="1" customFormat="1" ht="15" customHeight="1">
      <c r="B69" s="228"/>
      <c r="C69" s="233"/>
      <c r="D69" s="354" t="s">
        <v>442</v>
      </c>
      <c r="E69" s="354"/>
      <c r="F69" s="354"/>
      <c r="G69" s="354"/>
      <c r="H69" s="354"/>
      <c r="I69" s="354"/>
      <c r="J69" s="354"/>
      <c r="K69" s="229"/>
    </row>
    <row r="70" spans="2:11" s="1" customFormat="1" ht="15" customHeight="1">
      <c r="B70" s="228"/>
      <c r="C70" s="233"/>
      <c r="D70" s="354" t="s">
        <v>443</v>
      </c>
      <c r="E70" s="354"/>
      <c r="F70" s="354"/>
      <c r="G70" s="354"/>
      <c r="H70" s="354"/>
      <c r="I70" s="354"/>
      <c r="J70" s="354"/>
      <c r="K70" s="229"/>
    </row>
    <row r="71" spans="2:11" s="1" customFormat="1" ht="12.75" customHeight="1">
      <c r="B71" s="237"/>
      <c r="C71" s="238"/>
      <c r="D71" s="238"/>
      <c r="E71" s="238"/>
      <c r="F71" s="238"/>
      <c r="G71" s="238"/>
      <c r="H71" s="238"/>
      <c r="I71" s="238"/>
      <c r="J71" s="238"/>
      <c r="K71" s="239"/>
    </row>
    <row r="72" spans="2:11" s="1" customFormat="1" ht="18.75" customHeight="1">
      <c r="B72" s="240"/>
      <c r="C72" s="240"/>
      <c r="D72" s="240"/>
      <c r="E72" s="240"/>
      <c r="F72" s="240"/>
      <c r="G72" s="240"/>
      <c r="H72" s="240"/>
      <c r="I72" s="240"/>
      <c r="J72" s="240"/>
      <c r="K72" s="241"/>
    </row>
    <row r="73" spans="2:11" s="1" customFormat="1" ht="18.75" customHeight="1">
      <c r="B73" s="241"/>
      <c r="C73" s="241"/>
      <c r="D73" s="241"/>
      <c r="E73" s="241"/>
      <c r="F73" s="241"/>
      <c r="G73" s="241"/>
      <c r="H73" s="241"/>
      <c r="I73" s="241"/>
      <c r="J73" s="241"/>
      <c r="K73" s="241"/>
    </row>
    <row r="74" spans="2:11" s="1" customFormat="1" ht="7.5" customHeight="1">
      <c r="B74" s="242"/>
      <c r="C74" s="243"/>
      <c r="D74" s="243"/>
      <c r="E74" s="243"/>
      <c r="F74" s="243"/>
      <c r="G74" s="243"/>
      <c r="H74" s="243"/>
      <c r="I74" s="243"/>
      <c r="J74" s="243"/>
      <c r="K74" s="244"/>
    </row>
    <row r="75" spans="2:11" s="1" customFormat="1" ht="45" customHeight="1">
      <c r="B75" s="245"/>
      <c r="C75" s="349" t="s">
        <v>444</v>
      </c>
      <c r="D75" s="349"/>
      <c r="E75" s="349"/>
      <c r="F75" s="349"/>
      <c r="G75" s="349"/>
      <c r="H75" s="349"/>
      <c r="I75" s="349"/>
      <c r="J75" s="349"/>
      <c r="K75" s="246"/>
    </row>
    <row r="76" spans="2:11" s="1" customFormat="1" ht="17.25" customHeight="1">
      <c r="B76" s="245"/>
      <c r="C76" s="247" t="s">
        <v>445</v>
      </c>
      <c r="D76" s="247"/>
      <c r="E76" s="247"/>
      <c r="F76" s="247" t="s">
        <v>446</v>
      </c>
      <c r="G76" s="248"/>
      <c r="H76" s="247" t="s">
        <v>51</v>
      </c>
      <c r="I76" s="247" t="s">
        <v>54</v>
      </c>
      <c r="J76" s="247" t="s">
        <v>447</v>
      </c>
      <c r="K76" s="246"/>
    </row>
    <row r="77" spans="2:11" s="1" customFormat="1" ht="17.25" customHeight="1">
      <c r="B77" s="245"/>
      <c r="C77" s="249" t="s">
        <v>448</v>
      </c>
      <c r="D77" s="249"/>
      <c r="E77" s="249"/>
      <c r="F77" s="250" t="s">
        <v>449</v>
      </c>
      <c r="G77" s="251"/>
      <c r="H77" s="249"/>
      <c r="I77" s="249"/>
      <c r="J77" s="249" t="s">
        <v>450</v>
      </c>
      <c r="K77" s="246"/>
    </row>
    <row r="78" spans="2:11" s="1" customFormat="1" ht="5.25" customHeight="1">
      <c r="B78" s="245"/>
      <c r="C78" s="252"/>
      <c r="D78" s="252"/>
      <c r="E78" s="252"/>
      <c r="F78" s="252"/>
      <c r="G78" s="253"/>
      <c r="H78" s="252"/>
      <c r="I78" s="252"/>
      <c r="J78" s="252"/>
      <c r="K78" s="246"/>
    </row>
    <row r="79" spans="2:11" s="1" customFormat="1" ht="15" customHeight="1">
      <c r="B79" s="245"/>
      <c r="C79" s="234" t="s">
        <v>50</v>
      </c>
      <c r="D79" s="254"/>
      <c r="E79" s="254"/>
      <c r="F79" s="255" t="s">
        <v>451</v>
      </c>
      <c r="G79" s="256"/>
      <c r="H79" s="234" t="s">
        <v>452</v>
      </c>
      <c r="I79" s="234" t="s">
        <v>453</v>
      </c>
      <c r="J79" s="234">
        <v>20</v>
      </c>
      <c r="K79" s="246"/>
    </row>
    <row r="80" spans="2:11" s="1" customFormat="1" ht="15" customHeight="1">
      <c r="B80" s="245"/>
      <c r="C80" s="234" t="s">
        <v>454</v>
      </c>
      <c r="D80" s="234"/>
      <c r="E80" s="234"/>
      <c r="F80" s="255" t="s">
        <v>451</v>
      </c>
      <c r="G80" s="256"/>
      <c r="H80" s="234" t="s">
        <v>455</v>
      </c>
      <c r="I80" s="234" t="s">
        <v>453</v>
      </c>
      <c r="J80" s="234">
        <v>120</v>
      </c>
      <c r="K80" s="246"/>
    </row>
    <row r="81" spans="2:11" s="1" customFormat="1" ht="15" customHeight="1">
      <c r="B81" s="257"/>
      <c r="C81" s="234" t="s">
        <v>456</v>
      </c>
      <c r="D81" s="234"/>
      <c r="E81" s="234"/>
      <c r="F81" s="255" t="s">
        <v>457</v>
      </c>
      <c r="G81" s="256"/>
      <c r="H81" s="234" t="s">
        <v>458</v>
      </c>
      <c r="I81" s="234" t="s">
        <v>453</v>
      </c>
      <c r="J81" s="234">
        <v>50</v>
      </c>
      <c r="K81" s="246"/>
    </row>
    <row r="82" spans="2:11" s="1" customFormat="1" ht="15" customHeight="1">
      <c r="B82" s="257"/>
      <c r="C82" s="234" t="s">
        <v>459</v>
      </c>
      <c r="D82" s="234"/>
      <c r="E82" s="234"/>
      <c r="F82" s="255" t="s">
        <v>451</v>
      </c>
      <c r="G82" s="256"/>
      <c r="H82" s="234" t="s">
        <v>460</v>
      </c>
      <c r="I82" s="234" t="s">
        <v>461</v>
      </c>
      <c r="J82" s="234"/>
      <c r="K82" s="246"/>
    </row>
    <row r="83" spans="2:11" s="1" customFormat="1" ht="15" customHeight="1">
      <c r="B83" s="257"/>
      <c r="C83" s="258" t="s">
        <v>462</v>
      </c>
      <c r="D83" s="258"/>
      <c r="E83" s="258"/>
      <c r="F83" s="259" t="s">
        <v>457</v>
      </c>
      <c r="G83" s="258"/>
      <c r="H83" s="258" t="s">
        <v>463</v>
      </c>
      <c r="I83" s="258" t="s">
        <v>453</v>
      </c>
      <c r="J83" s="258">
        <v>15</v>
      </c>
      <c r="K83" s="246"/>
    </row>
    <row r="84" spans="2:11" s="1" customFormat="1" ht="15" customHeight="1">
      <c r="B84" s="257"/>
      <c r="C84" s="258" t="s">
        <v>464</v>
      </c>
      <c r="D84" s="258"/>
      <c r="E84" s="258"/>
      <c r="F84" s="259" t="s">
        <v>457</v>
      </c>
      <c r="G84" s="258"/>
      <c r="H84" s="258" t="s">
        <v>465</v>
      </c>
      <c r="I84" s="258" t="s">
        <v>453</v>
      </c>
      <c r="J84" s="258">
        <v>15</v>
      </c>
      <c r="K84" s="246"/>
    </row>
    <row r="85" spans="2:11" s="1" customFormat="1" ht="15" customHeight="1">
      <c r="B85" s="257"/>
      <c r="C85" s="258" t="s">
        <v>466</v>
      </c>
      <c r="D85" s="258"/>
      <c r="E85" s="258"/>
      <c r="F85" s="259" t="s">
        <v>457</v>
      </c>
      <c r="G85" s="258"/>
      <c r="H85" s="258" t="s">
        <v>467</v>
      </c>
      <c r="I85" s="258" t="s">
        <v>453</v>
      </c>
      <c r="J85" s="258">
        <v>20</v>
      </c>
      <c r="K85" s="246"/>
    </row>
    <row r="86" spans="2:11" s="1" customFormat="1" ht="15" customHeight="1">
      <c r="B86" s="257"/>
      <c r="C86" s="258" t="s">
        <v>468</v>
      </c>
      <c r="D86" s="258"/>
      <c r="E86" s="258"/>
      <c r="F86" s="259" t="s">
        <v>457</v>
      </c>
      <c r="G86" s="258"/>
      <c r="H86" s="258" t="s">
        <v>469</v>
      </c>
      <c r="I86" s="258" t="s">
        <v>453</v>
      </c>
      <c r="J86" s="258">
        <v>20</v>
      </c>
      <c r="K86" s="246"/>
    </row>
    <row r="87" spans="2:11" s="1" customFormat="1" ht="15" customHeight="1">
      <c r="B87" s="257"/>
      <c r="C87" s="234" t="s">
        <v>470</v>
      </c>
      <c r="D87" s="234"/>
      <c r="E87" s="234"/>
      <c r="F87" s="255" t="s">
        <v>457</v>
      </c>
      <c r="G87" s="256"/>
      <c r="H87" s="234" t="s">
        <v>471</v>
      </c>
      <c r="I87" s="234" t="s">
        <v>453</v>
      </c>
      <c r="J87" s="234">
        <v>50</v>
      </c>
      <c r="K87" s="246"/>
    </row>
    <row r="88" spans="2:11" s="1" customFormat="1" ht="15" customHeight="1">
      <c r="B88" s="257"/>
      <c r="C88" s="234" t="s">
        <v>472</v>
      </c>
      <c r="D88" s="234"/>
      <c r="E88" s="234"/>
      <c r="F88" s="255" t="s">
        <v>457</v>
      </c>
      <c r="G88" s="256"/>
      <c r="H88" s="234" t="s">
        <v>473</v>
      </c>
      <c r="I88" s="234" t="s">
        <v>453</v>
      </c>
      <c r="J88" s="234">
        <v>20</v>
      </c>
      <c r="K88" s="246"/>
    </row>
    <row r="89" spans="2:11" s="1" customFormat="1" ht="15" customHeight="1">
      <c r="B89" s="257"/>
      <c r="C89" s="234" t="s">
        <v>474</v>
      </c>
      <c r="D89" s="234"/>
      <c r="E89" s="234"/>
      <c r="F89" s="255" t="s">
        <v>457</v>
      </c>
      <c r="G89" s="256"/>
      <c r="H89" s="234" t="s">
        <v>475</v>
      </c>
      <c r="I89" s="234" t="s">
        <v>453</v>
      </c>
      <c r="J89" s="234">
        <v>20</v>
      </c>
      <c r="K89" s="246"/>
    </row>
    <row r="90" spans="2:11" s="1" customFormat="1" ht="15" customHeight="1">
      <c r="B90" s="257"/>
      <c r="C90" s="234" t="s">
        <v>476</v>
      </c>
      <c r="D90" s="234"/>
      <c r="E90" s="234"/>
      <c r="F90" s="255" t="s">
        <v>457</v>
      </c>
      <c r="G90" s="256"/>
      <c r="H90" s="234" t="s">
        <v>477</v>
      </c>
      <c r="I90" s="234" t="s">
        <v>453</v>
      </c>
      <c r="J90" s="234">
        <v>50</v>
      </c>
      <c r="K90" s="246"/>
    </row>
    <row r="91" spans="2:11" s="1" customFormat="1" ht="15" customHeight="1">
      <c r="B91" s="257"/>
      <c r="C91" s="234" t="s">
        <v>478</v>
      </c>
      <c r="D91" s="234"/>
      <c r="E91" s="234"/>
      <c r="F91" s="255" t="s">
        <v>457</v>
      </c>
      <c r="G91" s="256"/>
      <c r="H91" s="234" t="s">
        <v>478</v>
      </c>
      <c r="I91" s="234" t="s">
        <v>453</v>
      </c>
      <c r="J91" s="234">
        <v>50</v>
      </c>
      <c r="K91" s="246"/>
    </row>
    <row r="92" spans="2:11" s="1" customFormat="1" ht="15" customHeight="1">
      <c r="B92" s="257"/>
      <c r="C92" s="234" t="s">
        <v>479</v>
      </c>
      <c r="D92" s="234"/>
      <c r="E92" s="234"/>
      <c r="F92" s="255" t="s">
        <v>457</v>
      </c>
      <c r="G92" s="256"/>
      <c r="H92" s="234" t="s">
        <v>480</v>
      </c>
      <c r="I92" s="234" t="s">
        <v>453</v>
      </c>
      <c r="J92" s="234">
        <v>255</v>
      </c>
      <c r="K92" s="246"/>
    </row>
    <row r="93" spans="2:11" s="1" customFormat="1" ht="15" customHeight="1">
      <c r="B93" s="257"/>
      <c r="C93" s="234" t="s">
        <v>481</v>
      </c>
      <c r="D93" s="234"/>
      <c r="E93" s="234"/>
      <c r="F93" s="255" t="s">
        <v>451</v>
      </c>
      <c r="G93" s="256"/>
      <c r="H93" s="234" t="s">
        <v>482</v>
      </c>
      <c r="I93" s="234" t="s">
        <v>483</v>
      </c>
      <c r="J93" s="234"/>
      <c r="K93" s="246"/>
    </row>
    <row r="94" spans="2:11" s="1" customFormat="1" ht="15" customHeight="1">
      <c r="B94" s="257"/>
      <c r="C94" s="234" t="s">
        <v>484</v>
      </c>
      <c r="D94" s="234"/>
      <c r="E94" s="234"/>
      <c r="F94" s="255" t="s">
        <v>451</v>
      </c>
      <c r="G94" s="256"/>
      <c r="H94" s="234" t="s">
        <v>485</v>
      </c>
      <c r="I94" s="234" t="s">
        <v>486</v>
      </c>
      <c r="J94" s="234"/>
      <c r="K94" s="246"/>
    </row>
    <row r="95" spans="2:11" s="1" customFormat="1" ht="15" customHeight="1">
      <c r="B95" s="257"/>
      <c r="C95" s="234" t="s">
        <v>487</v>
      </c>
      <c r="D95" s="234"/>
      <c r="E95" s="234"/>
      <c r="F95" s="255" t="s">
        <v>451</v>
      </c>
      <c r="G95" s="256"/>
      <c r="H95" s="234" t="s">
        <v>487</v>
      </c>
      <c r="I95" s="234" t="s">
        <v>486</v>
      </c>
      <c r="J95" s="234"/>
      <c r="K95" s="246"/>
    </row>
    <row r="96" spans="2:11" s="1" customFormat="1" ht="15" customHeight="1">
      <c r="B96" s="257"/>
      <c r="C96" s="234" t="s">
        <v>35</v>
      </c>
      <c r="D96" s="234"/>
      <c r="E96" s="234"/>
      <c r="F96" s="255" t="s">
        <v>451</v>
      </c>
      <c r="G96" s="256"/>
      <c r="H96" s="234" t="s">
        <v>488</v>
      </c>
      <c r="I96" s="234" t="s">
        <v>486</v>
      </c>
      <c r="J96" s="234"/>
      <c r="K96" s="246"/>
    </row>
    <row r="97" spans="2:11" s="1" customFormat="1" ht="15" customHeight="1">
      <c r="B97" s="257"/>
      <c r="C97" s="234" t="s">
        <v>45</v>
      </c>
      <c r="D97" s="234"/>
      <c r="E97" s="234"/>
      <c r="F97" s="255" t="s">
        <v>451</v>
      </c>
      <c r="G97" s="256"/>
      <c r="H97" s="234" t="s">
        <v>489</v>
      </c>
      <c r="I97" s="234" t="s">
        <v>486</v>
      </c>
      <c r="J97" s="234"/>
      <c r="K97" s="246"/>
    </row>
    <row r="98" spans="2:11" s="1" customFormat="1" ht="15" customHeight="1">
      <c r="B98" s="260"/>
      <c r="C98" s="261"/>
      <c r="D98" s="261"/>
      <c r="E98" s="261"/>
      <c r="F98" s="261"/>
      <c r="G98" s="261"/>
      <c r="H98" s="261"/>
      <c r="I98" s="261"/>
      <c r="J98" s="261"/>
      <c r="K98" s="262"/>
    </row>
    <row r="99" spans="2:11" s="1" customFormat="1" ht="18.75" customHeight="1">
      <c r="B99" s="263"/>
      <c r="C99" s="264"/>
      <c r="D99" s="264"/>
      <c r="E99" s="264"/>
      <c r="F99" s="264"/>
      <c r="G99" s="264"/>
      <c r="H99" s="264"/>
      <c r="I99" s="264"/>
      <c r="J99" s="264"/>
      <c r="K99" s="263"/>
    </row>
    <row r="100" spans="2:11" s="1" customFormat="1" ht="18.75" customHeight="1"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</row>
    <row r="101" spans="2:11" s="1" customFormat="1" ht="7.5" customHeight="1">
      <c r="B101" s="242"/>
      <c r="C101" s="243"/>
      <c r="D101" s="243"/>
      <c r="E101" s="243"/>
      <c r="F101" s="243"/>
      <c r="G101" s="243"/>
      <c r="H101" s="243"/>
      <c r="I101" s="243"/>
      <c r="J101" s="243"/>
      <c r="K101" s="244"/>
    </row>
    <row r="102" spans="2:11" s="1" customFormat="1" ht="45" customHeight="1">
      <c r="B102" s="245"/>
      <c r="C102" s="349" t="s">
        <v>490</v>
      </c>
      <c r="D102" s="349"/>
      <c r="E102" s="349"/>
      <c r="F102" s="349"/>
      <c r="G102" s="349"/>
      <c r="H102" s="349"/>
      <c r="I102" s="349"/>
      <c r="J102" s="349"/>
      <c r="K102" s="246"/>
    </row>
    <row r="103" spans="2:11" s="1" customFormat="1" ht="17.25" customHeight="1">
      <c r="B103" s="245"/>
      <c r="C103" s="247" t="s">
        <v>445</v>
      </c>
      <c r="D103" s="247"/>
      <c r="E103" s="247"/>
      <c r="F103" s="247" t="s">
        <v>446</v>
      </c>
      <c r="G103" s="248"/>
      <c r="H103" s="247" t="s">
        <v>51</v>
      </c>
      <c r="I103" s="247" t="s">
        <v>54</v>
      </c>
      <c r="J103" s="247" t="s">
        <v>447</v>
      </c>
      <c r="K103" s="246"/>
    </row>
    <row r="104" spans="2:11" s="1" customFormat="1" ht="17.25" customHeight="1">
      <c r="B104" s="245"/>
      <c r="C104" s="249" t="s">
        <v>448</v>
      </c>
      <c r="D104" s="249"/>
      <c r="E104" s="249"/>
      <c r="F104" s="250" t="s">
        <v>449</v>
      </c>
      <c r="G104" s="251"/>
      <c r="H104" s="249"/>
      <c r="I104" s="249"/>
      <c r="J104" s="249" t="s">
        <v>450</v>
      </c>
      <c r="K104" s="246"/>
    </row>
    <row r="105" spans="2:11" s="1" customFormat="1" ht="5.25" customHeight="1">
      <c r="B105" s="245"/>
      <c r="C105" s="247"/>
      <c r="D105" s="247"/>
      <c r="E105" s="247"/>
      <c r="F105" s="247"/>
      <c r="G105" s="265"/>
      <c r="H105" s="247"/>
      <c r="I105" s="247"/>
      <c r="J105" s="247"/>
      <c r="K105" s="246"/>
    </row>
    <row r="106" spans="2:11" s="1" customFormat="1" ht="15" customHeight="1">
      <c r="B106" s="245"/>
      <c r="C106" s="234" t="s">
        <v>50</v>
      </c>
      <c r="D106" s="254"/>
      <c r="E106" s="254"/>
      <c r="F106" s="255" t="s">
        <v>451</v>
      </c>
      <c r="G106" s="234"/>
      <c r="H106" s="234" t="s">
        <v>491</v>
      </c>
      <c r="I106" s="234" t="s">
        <v>453</v>
      </c>
      <c r="J106" s="234">
        <v>20</v>
      </c>
      <c r="K106" s="246"/>
    </row>
    <row r="107" spans="2:11" s="1" customFormat="1" ht="15" customHeight="1">
      <c r="B107" s="245"/>
      <c r="C107" s="234" t="s">
        <v>454</v>
      </c>
      <c r="D107" s="234"/>
      <c r="E107" s="234"/>
      <c r="F107" s="255" t="s">
        <v>451</v>
      </c>
      <c r="G107" s="234"/>
      <c r="H107" s="234" t="s">
        <v>491</v>
      </c>
      <c r="I107" s="234" t="s">
        <v>453</v>
      </c>
      <c r="J107" s="234">
        <v>120</v>
      </c>
      <c r="K107" s="246"/>
    </row>
    <row r="108" spans="2:11" s="1" customFormat="1" ht="15" customHeight="1">
      <c r="B108" s="257"/>
      <c r="C108" s="234" t="s">
        <v>456</v>
      </c>
      <c r="D108" s="234"/>
      <c r="E108" s="234"/>
      <c r="F108" s="255" t="s">
        <v>457</v>
      </c>
      <c r="G108" s="234"/>
      <c r="H108" s="234" t="s">
        <v>491</v>
      </c>
      <c r="I108" s="234" t="s">
        <v>453</v>
      </c>
      <c r="J108" s="234">
        <v>50</v>
      </c>
      <c r="K108" s="246"/>
    </row>
    <row r="109" spans="2:11" s="1" customFormat="1" ht="15" customHeight="1">
      <c r="B109" s="257"/>
      <c r="C109" s="234" t="s">
        <v>459</v>
      </c>
      <c r="D109" s="234"/>
      <c r="E109" s="234"/>
      <c r="F109" s="255" t="s">
        <v>451</v>
      </c>
      <c r="G109" s="234"/>
      <c r="H109" s="234" t="s">
        <v>491</v>
      </c>
      <c r="I109" s="234" t="s">
        <v>461</v>
      </c>
      <c r="J109" s="234"/>
      <c r="K109" s="246"/>
    </row>
    <row r="110" spans="2:11" s="1" customFormat="1" ht="15" customHeight="1">
      <c r="B110" s="257"/>
      <c r="C110" s="234" t="s">
        <v>470</v>
      </c>
      <c r="D110" s="234"/>
      <c r="E110" s="234"/>
      <c r="F110" s="255" t="s">
        <v>457</v>
      </c>
      <c r="G110" s="234"/>
      <c r="H110" s="234" t="s">
        <v>491</v>
      </c>
      <c r="I110" s="234" t="s">
        <v>453</v>
      </c>
      <c r="J110" s="234">
        <v>50</v>
      </c>
      <c r="K110" s="246"/>
    </row>
    <row r="111" spans="2:11" s="1" customFormat="1" ht="15" customHeight="1">
      <c r="B111" s="257"/>
      <c r="C111" s="234" t="s">
        <v>478</v>
      </c>
      <c r="D111" s="234"/>
      <c r="E111" s="234"/>
      <c r="F111" s="255" t="s">
        <v>457</v>
      </c>
      <c r="G111" s="234"/>
      <c r="H111" s="234" t="s">
        <v>491</v>
      </c>
      <c r="I111" s="234" t="s">
        <v>453</v>
      </c>
      <c r="J111" s="234">
        <v>50</v>
      </c>
      <c r="K111" s="246"/>
    </row>
    <row r="112" spans="2:11" s="1" customFormat="1" ht="15" customHeight="1">
      <c r="B112" s="257"/>
      <c r="C112" s="234" t="s">
        <v>476</v>
      </c>
      <c r="D112" s="234"/>
      <c r="E112" s="234"/>
      <c r="F112" s="255" t="s">
        <v>457</v>
      </c>
      <c r="G112" s="234"/>
      <c r="H112" s="234" t="s">
        <v>491</v>
      </c>
      <c r="I112" s="234" t="s">
        <v>453</v>
      </c>
      <c r="J112" s="234">
        <v>50</v>
      </c>
      <c r="K112" s="246"/>
    </row>
    <row r="113" spans="2:11" s="1" customFormat="1" ht="15" customHeight="1">
      <c r="B113" s="257"/>
      <c r="C113" s="234" t="s">
        <v>50</v>
      </c>
      <c r="D113" s="234"/>
      <c r="E113" s="234"/>
      <c r="F113" s="255" t="s">
        <v>451</v>
      </c>
      <c r="G113" s="234"/>
      <c r="H113" s="234" t="s">
        <v>492</v>
      </c>
      <c r="I113" s="234" t="s">
        <v>453</v>
      </c>
      <c r="J113" s="234">
        <v>20</v>
      </c>
      <c r="K113" s="246"/>
    </row>
    <row r="114" spans="2:11" s="1" customFormat="1" ht="15" customHeight="1">
      <c r="B114" s="257"/>
      <c r="C114" s="234" t="s">
        <v>493</v>
      </c>
      <c r="D114" s="234"/>
      <c r="E114" s="234"/>
      <c r="F114" s="255" t="s">
        <v>451</v>
      </c>
      <c r="G114" s="234"/>
      <c r="H114" s="234" t="s">
        <v>494</v>
      </c>
      <c r="I114" s="234" t="s">
        <v>453</v>
      </c>
      <c r="J114" s="234">
        <v>120</v>
      </c>
      <c r="K114" s="246"/>
    </row>
    <row r="115" spans="2:11" s="1" customFormat="1" ht="15" customHeight="1">
      <c r="B115" s="257"/>
      <c r="C115" s="234" t="s">
        <v>35</v>
      </c>
      <c r="D115" s="234"/>
      <c r="E115" s="234"/>
      <c r="F115" s="255" t="s">
        <v>451</v>
      </c>
      <c r="G115" s="234"/>
      <c r="H115" s="234" t="s">
        <v>495</v>
      </c>
      <c r="I115" s="234" t="s">
        <v>486</v>
      </c>
      <c r="J115" s="234"/>
      <c r="K115" s="246"/>
    </row>
    <row r="116" spans="2:11" s="1" customFormat="1" ht="15" customHeight="1">
      <c r="B116" s="257"/>
      <c r="C116" s="234" t="s">
        <v>45</v>
      </c>
      <c r="D116" s="234"/>
      <c r="E116" s="234"/>
      <c r="F116" s="255" t="s">
        <v>451</v>
      </c>
      <c r="G116" s="234"/>
      <c r="H116" s="234" t="s">
        <v>496</v>
      </c>
      <c r="I116" s="234" t="s">
        <v>486</v>
      </c>
      <c r="J116" s="234"/>
      <c r="K116" s="246"/>
    </row>
    <row r="117" spans="2:11" s="1" customFormat="1" ht="15" customHeight="1">
      <c r="B117" s="257"/>
      <c r="C117" s="234" t="s">
        <v>54</v>
      </c>
      <c r="D117" s="234"/>
      <c r="E117" s="234"/>
      <c r="F117" s="255" t="s">
        <v>451</v>
      </c>
      <c r="G117" s="234"/>
      <c r="H117" s="234" t="s">
        <v>497</v>
      </c>
      <c r="I117" s="234" t="s">
        <v>498</v>
      </c>
      <c r="J117" s="234"/>
      <c r="K117" s="246"/>
    </row>
    <row r="118" spans="2:11" s="1" customFormat="1" ht="15" customHeight="1">
      <c r="B118" s="260"/>
      <c r="C118" s="266"/>
      <c r="D118" s="266"/>
      <c r="E118" s="266"/>
      <c r="F118" s="266"/>
      <c r="G118" s="266"/>
      <c r="H118" s="266"/>
      <c r="I118" s="266"/>
      <c r="J118" s="266"/>
      <c r="K118" s="262"/>
    </row>
    <row r="119" spans="2:11" s="1" customFormat="1" ht="18.75" customHeight="1">
      <c r="B119" s="267"/>
      <c r="C119" s="268"/>
      <c r="D119" s="268"/>
      <c r="E119" s="268"/>
      <c r="F119" s="269"/>
      <c r="G119" s="268"/>
      <c r="H119" s="268"/>
      <c r="I119" s="268"/>
      <c r="J119" s="268"/>
      <c r="K119" s="267"/>
    </row>
    <row r="120" spans="2:11" s="1" customFormat="1" ht="18.75" customHeight="1">
      <c r="B120" s="241"/>
      <c r="C120" s="241"/>
      <c r="D120" s="241"/>
      <c r="E120" s="241"/>
      <c r="F120" s="241"/>
      <c r="G120" s="241"/>
      <c r="H120" s="241"/>
      <c r="I120" s="241"/>
      <c r="J120" s="241"/>
      <c r="K120" s="241"/>
    </row>
    <row r="121" spans="2:11" s="1" customFormat="1" ht="7.5" customHeight="1">
      <c r="B121" s="270"/>
      <c r="C121" s="271"/>
      <c r="D121" s="271"/>
      <c r="E121" s="271"/>
      <c r="F121" s="271"/>
      <c r="G121" s="271"/>
      <c r="H121" s="271"/>
      <c r="I121" s="271"/>
      <c r="J121" s="271"/>
      <c r="K121" s="272"/>
    </row>
    <row r="122" spans="2:11" s="1" customFormat="1" ht="45" customHeight="1">
      <c r="B122" s="273"/>
      <c r="C122" s="350" t="s">
        <v>499</v>
      </c>
      <c r="D122" s="350"/>
      <c r="E122" s="350"/>
      <c r="F122" s="350"/>
      <c r="G122" s="350"/>
      <c r="H122" s="350"/>
      <c r="I122" s="350"/>
      <c r="J122" s="350"/>
      <c r="K122" s="274"/>
    </row>
    <row r="123" spans="2:11" s="1" customFormat="1" ht="17.25" customHeight="1">
      <c r="B123" s="275"/>
      <c r="C123" s="247" t="s">
        <v>445</v>
      </c>
      <c r="D123" s="247"/>
      <c r="E123" s="247"/>
      <c r="F123" s="247" t="s">
        <v>446</v>
      </c>
      <c r="G123" s="248"/>
      <c r="H123" s="247" t="s">
        <v>51</v>
      </c>
      <c r="I123" s="247" t="s">
        <v>54</v>
      </c>
      <c r="J123" s="247" t="s">
        <v>447</v>
      </c>
      <c r="K123" s="276"/>
    </row>
    <row r="124" spans="2:11" s="1" customFormat="1" ht="17.25" customHeight="1">
      <c r="B124" s="275"/>
      <c r="C124" s="249" t="s">
        <v>448</v>
      </c>
      <c r="D124" s="249"/>
      <c r="E124" s="249"/>
      <c r="F124" s="250" t="s">
        <v>449</v>
      </c>
      <c r="G124" s="251"/>
      <c r="H124" s="249"/>
      <c r="I124" s="249"/>
      <c r="J124" s="249" t="s">
        <v>450</v>
      </c>
      <c r="K124" s="276"/>
    </row>
    <row r="125" spans="2:11" s="1" customFormat="1" ht="5.25" customHeight="1">
      <c r="B125" s="277"/>
      <c r="C125" s="252"/>
      <c r="D125" s="252"/>
      <c r="E125" s="252"/>
      <c r="F125" s="252"/>
      <c r="G125" s="278"/>
      <c r="H125" s="252"/>
      <c r="I125" s="252"/>
      <c r="J125" s="252"/>
      <c r="K125" s="279"/>
    </row>
    <row r="126" spans="2:11" s="1" customFormat="1" ht="15" customHeight="1">
      <c r="B126" s="277"/>
      <c r="C126" s="234" t="s">
        <v>454</v>
      </c>
      <c r="D126" s="254"/>
      <c r="E126" s="254"/>
      <c r="F126" s="255" t="s">
        <v>451</v>
      </c>
      <c r="G126" s="234"/>
      <c r="H126" s="234" t="s">
        <v>491</v>
      </c>
      <c r="I126" s="234" t="s">
        <v>453</v>
      </c>
      <c r="J126" s="234">
        <v>120</v>
      </c>
      <c r="K126" s="280"/>
    </row>
    <row r="127" spans="2:11" s="1" customFormat="1" ht="15" customHeight="1">
      <c r="B127" s="277"/>
      <c r="C127" s="234" t="s">
        <v>500</v>
      </c>
      <c r="D127" s="234"/>
      <c r="E127" s="234"/>
      <c r="F127" s="255" t="s">
        <v>451</v>
      </c>
      <c r="G127" s="234"/>
      <c r="H127" s="234" t="s">
        <v>501</v>
      </c>
      <c r="I127" s="234" t="s">
        <v>453</v>
      </c>
      <c r="J127" s="234" t="s">
        <v>502</v>
      </c>
      <c r="K127" s="280"/>
    </row>
    <row r="128" spans="2:11" s="1" customFormat="1" ht="15" customHeight="1">
      <c r="B128" s="277"/>
      <c r="C128" s="234" t="s">
        <v>399</v>
      </c>
      <c r="D128" s="234"/>
      <c r="E128" s="234"/>
      <c r="F128" s="255" t="s">
        <v>451</v>
      </c>
      <c r="G128" s="234"/>
      <c r="H128" s="234" t="s">
        <v>503</v>
      </c>
      <c r="I128" s="234" t="s">
        <v>453</v>
      </c>
      <c r="J128" s="234" t="s">
        <v>502</v>
      </c>
      <c r="K128" s="280"/>
    </row>
    <row r="129" spans="2:11" s="1" customFormat="1" ht="15" customHeight="1">
      <c r="B129" s="277"/>
      <c r="C129" s="234" t="s">
        <v>462</v>
      </c>
      <c r="D129" s="234"/>
      <c r="E129" s="234"/>
      <c r="F129" s="255" t="s">
        <v>457</v>
      </c>
      <c r="G129" s="234"/>
      <c r="H129" s="234" t="s">
        <v>463</v>
      </c>
      <c r="I129" s="234" t="s">
        <v>453</v>
      </c>
      <c r="J129" s="234">
        <v>15</v>
      </c>
      <c r="K129" s="280"/>
    </row>
    <row r="130" spans="2:11" s="1" customFormat="1" ht="15" customHeight="1">
      <c r="B130" s="277"/>
      <c r="C130" s="258" t="s">
        <v>464</v>
      </c>
      <c r="D130" s="258"/>
      <c r="E130" s="258"/>
      <c r="F130" s="259" t="s">
        <v>457</v>
      </c>
      <c r="G130" s="258"/>
      <c r="H130" s="258" t="s">
        <v>465</v>
      </c>
      <c r="I130" s="258" t="s">
        <v>453</v>
      </c>
      <c r="J130" s="258">
        <v>15</v>
      </c>
      <c r="K130" s="280"/>
    </row>
    <row r="131" spans="2:11" s="1" customFormat="1" ht="15" customHeight="1">
      <c r="B131" s="277"/>
      <c r="C131" s="258" t="s">
        <v>466</v>
      </c>
      <c r="D131" s="258"/>
      <c r="E131" s="258"/>
      <c r="F131" s="259" t="s">
        <v>457</v>
      </c>
      <c r="G131" s="258"/>
      <c r="H131" s="258" t="s">
        <v>467</v>
      </c>
      <c r="I131" s="258" t="s">
        <v>453</v>
      </c>
      <c r="J131" s="258">
        <v>20</v>
      </c>
      <c r="K131" s="280"/>
    </row>
    <row r="132" spans="2:11" s="1" customFormat="1" ht="15" customHeight="1">
      <c r="B132" s="277"/>
      <c r="C132" s="258" t="s">
        <v>468</v>
      </c>
      <c r="D132" s="258"/>
      <c r="E132" s="258"/>
      <c r="F132" s="259" t="s">
        <v>457</v>
      </c>
      <c r="G132" s="258"/>
      <c r="H132" s="258" t="s">
        <v>469</v>
      </c>
      <c r="I132" s="258" t="s">
        <v>453</v>
      </c>
      <c r="J132" s="258">
        <v>20</v>
      </c>
      <c r="K132" s="280"/>
    </row>
    <row r="133" spans="2:11" s="1" customFormat="1" ht="15" customHeight="1">
      <c r="B133" s="277"/>
      <c r="C133" s="234" t="s">
        <v>456</v>
      </c>
      <c r="D133" s="234"/>
      <c r="E133" s="234"/>
      <c r="F133" s="255" t="s">
        <v>457</v>
      </c>
      <c r="G133" s="234"/>
      <c r="H133" s="234" t="s">
        <v>491</v>
      </c>
      <c r="I133" s="234" t="s">
        <v>453</v>
      </c>
      <c r="J133" s="234">
        <v>50</v>
      </c>
      <c r="K133" s="280"/>
    </row>
    <row r="134" spans="2:11" s="1" customFormat="1" ht="15" customHeight="1">
      <c r="B134" s="277"/>
      <c r="C134" s="234" t="s">
        <v>470</v>
      </c>
      <c r="D134" s="234"/>
      <c r="E134" s="234"/>
      <c r="F134" s="255" t="s">
        <v>457</v>
      </c>
      <c r="G134" s="234"/>
      <c r="H134" s="234" t="s">
        <v>491</v>
      </c>
      <c r="I134" s="234" t="s">
        <v>453</v>
      </c>
      <c r="J134" s="234">
        <v>50</v>
      </c>
      <c r="K134" s="280"/>
    </row>
    <row r="135" spans="2:11" s="1" customFormat="1" ht="15" customHeight="1">
      <c r="B135" s="277"/>
      <c r="C135" s="234" t="s">
        <v>476</v>
      </c>
      <c r="D135" s="234"/>
      <c r="E135" s="234"/>
      <c r="F135" s="255" t="s">
        <v>457</v>
      </c>
      <c r="G135" s="234"/>
      <c r="H135" s="234" t="s">
        <v>491</v>
      </c>
      <c r="I135" s="234" t="s">
        <v>453</v>
      </c>
      <c r="J135" s="234">
        <v>50</v>
      </c>
      <c r="K135" s="280"/>
    </row>
    <row r="136" spans="2:11" s="1" customFormat="1" ht="15" customHeight="1">
      <c r="B136" s="277"/>
      <c r="C136" s="234" t="s">
        <v>478</v>
      </c>
      <c r="D136" s="234"/>
      <c r="E136" s="234"/>
      <c r="F136" s="255" t="s">
        <v>457</v>
      </c>
      <c r="G136" s="234"/>
      <c r="H136" s="234" t="s">
        <v>491</v>
      </c>
      <c r="I136" s="234" t="s">
        <v>453</v>
      </c>
      <c r="J136" s="234">
        <v>50</v>
      </c>
      <c r="K136" s="280"/>
    </row>
    <row r="137" spans="2:11" s="1" customFormat="1" ht="15" customHeight="1">
      <c r="B137" s="277"/>
      <c r="C137" s="234" t="s">
        <v>479</v>
      </c>
      <c r="D137" s="234"/>
      <c r="E137" s="234"/>
      <c r="F137" s="255" t="s">
        <v>457</v>
      </c>
      <c r="G137" s="234"/>
      <c r="H137" s="234" t="s">
        <v>504</v>
      </c>
      <c r="I137" s="234" t="s">
        <v>453</v>
      </c>
      <c r="J137" s="234">
        <v>255</v>
      </c>
      <c r="K137" s="280"/>
    </row>
    <row r="138" spans="2:11" s="1" customFormat="1" ht="15" customHeight="1">
      <c r="B138" s="277"/>
      <c r="C138" s="234" t="s">
        <v>481</v>
      </c>
      <c r="D138" s="234"/>
      <c r="E138" s="234"/>
      <c r="F138" s="255" t="s">
        <v>451</v>
      </c>
      <c r="G138" s="234"/>
      <c r="H138" s="234" t="s">
        <v>505</v>
      </c>
      <c r="I138" s="234" t="s">
        <v>483</v>
      </c>
      <c r="J138" s="234"/>
      <c r="K138" s="280"/>
    </row>
    <row r="139" spans="2:11" s="1" customFormat="1" ht="15" customHeight="1">
      <c r="B139" s="277"/>
      <c r="C139" s="234" t="s">
        <v>484</v>
      </c>
      <c r="D139" s="234"/>
      <c r="E139" s="234"/>
      <c r="F139" s="255" t="s">
        <v>451</v>
      </c>
      <c r="G139" s="234"/>
      <c r="H139" s="234" t="s">
        <v>506</v>
      </c>
      <c r="I139" s="234" t="s">
        <v>486</v>
      </c>
      <c r="J139" s="234"/>
      <c r="K139" s="280"/>
    </row>
    <row r="140" spans="2:11" s="1" customFormat="1" ht="15" customHeight="1">
      <c r="B140" s="277"/>
      <c r="C140" s="234" t="s">
        <v>487</v>
      </c>
      <c r="D140" s="234"/>
      <c r="E140" s="234"/>
      <c r="F140" s="255" t="s">
        <v>451</v>
      </c>
      <c r="G140" s="234"/>
      <c r="H140" s="234" t="s">
        <v>487</v>
      </c>
      <c r="I140" s="234" t="s">
        <v>486</v>
      </c>
      <c r="J140" s="234"/>
      <c r="K140" s="280"/>
    </row>
    <row r="141" spans="2:11" s="1" customFormat="1" ht="15" customHeight="1">
      <c r="B141" s="277"/>
      <c r="C141" s="234" t="s">
        <v>35</v>
      </c>
      <c r="D141" s="234"/>
      <c r="E141" s="234"/>
      <c r="F141" s="255" t="s">
        <v>451</v>
      </c>
      <c r="G141" s="234"/>
      <c r="H141" s="234" t="s">
        <v>507</v>
      </c>
      <c r="I141" s="234" t="s">
        <v>486</v>
      </c>
      <c r="J141" s="234"/>
      <c r="K141" s="280"/>
    </row>
    <row r="142" spans="2:11" s="1" customFormat="1" ht="15" customHeight="1">
      <c r="B142" s="277"/>
      <c r="C142" s="234" t="s">
        <v>508</v>
      </c>
      <c r="D142" s="234"/>
      <c r="E142" s="234"/>
      <c r="F142" s="255" t="s">
        <v>451</v>
      </c>
      <c r="G142" s="234"/>
      <c r="H142" s="234" t="s">
        <v>509</v>
      </c>
      <c r="I142" s="234" t="s">
        <v>486</v>
      </c>
      <c r="J142" s="234"/>
      <c r="K142" s="280"/>
    </row>
    <row r="143" spans="2:11" s="1" customFormat="1" ht="15" customHeight="1">
      <c r="B143" s="281"/>
      <c r="C143" s="282"/>
      <c r="D143" s="282"/>
      <c r="E143" s="282"/>
      <c r="F143" s="282"/>
      <c r="G143" s="282"/>
      <c r="H143" s="282"/>
      <c r="I143" s="282"/>
      <c r="J143" s="282"/>
      <c r="K143" s="283"/>
    </row>
    <row r="144" spans="2:11" s="1" customFormat="1" ht="18.75" customHeight="1">
      <c r="B144" s="268"/>
      <c r="C144" s="268"/>
      <c r="D144" s="268"/>
      <c r="E144" s="268"/>
      <c r="F144" s="269"/>
      <c r="G144" s="268"/>
      <c r="H144" s="268"/>
      <c r="I144" s="268"/>
      <c r="J144" s="268"/>
      <c r="K144" s="268"/>
    </row>
    <row r="145" spans="2:11" s="1" customFormat="1" ht="18.75" customHeight="1">
      <c r="B145" s="241"/>
      <c r="C145" s="241"/>
      <c r="D145" s="241"/>
      <c r="E145" s="241"/>
      <c r="F145" s="241"/>
      <c r="G145" s="241"/>
      <c r="H145" s="241"/>
      <c r="I145" s="241"/>
      <c r="J145" s="241"/>
      <c r="K145" s="241"/>
    </row>
    <row r="146" spans="2:11" s="1" customFormat="1" ht="7.5" customHeight="1">
      <c r="B146" s="242"/>
      <c r="C146" s="243"/>
      <c r="D146" s="243"/>
      <c r="E146" s="243"/>
      <c r="F146" s="243"/>
      <c r="G146" s="243"/>
      <c r="H146" s="243"/>
      <c r="I146" s="243"/>
      <c r="J146" s="243"/>
      <c r="K146" s="244"/>
    </row>
    <row r="147" spans="2:11" s="1" customFormat="1" ht="45" customHeight="1">
      <c r="B147" s="245"/>
      <c r="C147" s="349" t="s">
        <v>510</v>
      </c>
      <c r="D147" s="349"/>
      <c r="E147" s="349"/>
      <c r="F147" s="349"/>
      <c r="G147" s="349"/>
      <c r="H147" s="349"/>
      <c r="I147" s="349"/>
      <c r="J147" s="349"/>
      <c r="K147" s="246"/>
    </row>
    <row r="148" spans="2:11" s="1" customFormat="1" ht="17.25" customHeight="1">
      <c r="B148" s="245"/>
      <c r="C148" s="247" t="s">
        <v>445</v>
      </c>
      <c r="D148" s="247"/>
      <c r="E148" s="247"/>
      <c r="F148" s="247" t="s">
        <v>446</v>
      </c>
      <c r="G148" s="248"/>
      <c r="H148" s="247" t="s">
        <v>51</v>
      </c>
      <c r="I148" s="247" t="s">
        <v>54</v>
      </c>
      <c r="J148" s="247" t="s">
        <v>447</v>
      </c>
      <c r="K148" s="246"/>
    </row>
    <row r="149" spans="2:11" s="1" customFormat="1" ht="17.25" customHeight="1">
      <c r="B149" s="245"/>
      <c r="C149" s="249" t="s">
        <v>448</v>
      </c>
      <c r="D149" s="249"/>
      <c r="E149" s="249"/>
      <c r="F149" s="250" t="s">
        <v>449</v>
      </c>
      <c r="G149" s="251"/>
      <c r="H149" s="249"/>
      <c r="I149" s="249"/>
      <c r="J149" s="249" t="s">
        <v>450</v>
      </c>
      <c r="K149" s="246"/>
    </row>
    <row r="150" spans="2:11" s="1" customFormat="1" ht="5.25" customHeight="1">
      <c r="B150" s="257"/>
      <c r="C150" s="252"/>
      <c r="D150" s="252"/>
      <c r="E150" s="252"/>
      <c r="F150" s="252"/>
      <c r="G150" s="253"/>
      <c r="H150" s="252"/>
      <c r="I150" s="252"/>
      <c r="J150" s="252"/>
      <c r="K150" s="280"/>
    </row>
    <row r="151" spans="2:11" s="1" customFormat="1" ht="15" customHeight="1">
      <c r="B151" s="257"/>
      <c r="C151" s="284" t="s">
        <v>454</v>
      </c>
      <c r="D151" s="234"/>
      <c r="E151" s="234"/>
      <c r="F151" s="285" t="s">
        <v>451</v>
      </c>
      <c r="G151" s="234"/>
      <c r="H151" s="284" t="s">
        <v>491</v>
      </c>
      <c r="I151" s="284" t="s">
        <v>453</v>
      </c>
      <c r="J151" s="284">
        <v>120</v>
      </c>
      <c r="K151" s="280"/>
    </row>
    <row r="152" spans="2:11" s="1" customFormat="1" ht="15" customHeight="1">
      <c r="B152" s="257"/>
      <c r="C152" s="284" t="s">
        <v>500</v>
      </c>
      <c r="D152" s="234"/>
      <c r="E152" s="234"/>
      <c r="F152" s="285" t="s">
        <v>451</v>
      </c>
      <c r="G152" s="234"/>
      <c r="H152" s="284" t="s">
        <v>511</v>
      </c>
      <c r="I152" s="284" t="s">
        <v>453</v>
      </c>
      <c r="J152" s="284" t="s">
        <v>502</v>
      </c>
      <c r="K152" s="280"/>
    </row>
    <row r="153" spans="2:11" s="1" customFormat="1" ht="15" customHeight="1">
      <c r="B153" s="257"/>
      <c r="C153" s="284" t="s">
        <v>399</v>
      </c>
      <c r="D153" s="234"/>
      <c r="E153" s="234"/>
      <c r="F153" s="285" t="s">
        <v>451</v>
      </c>
      <c r="G153" s="234"/>
      <c r="H153" s="284" t="s">
        <v>512</v>
      </c>
      <c r="I153" s="284" t="s">
        <v>453</v>
      </c>
      <c r="J153" s="284" t="s">
        <v>502</v>
      </c>
      <c r="K153" s="280"/>
    </row>
    <row r="154" spans="2:11" s="1" customFormat="1" ht="15" customHeight="1">
      <c r="B154" s="257"/>
      <c r="C154" s="284" t="s">
        <v>456</v>
      </c>
      <c r="D154" s="234"/>
      <c r="E154" s="234"/>
      <c r="F154" s="285" t="s">
        <v>457</v>
      </c>
      <c r="G154" s="234"/>
      <c r="H154" s="284" t="s">
        <v>491</v>
      </c>
      <c r="I154" s="284" t="s">
        <v>453</v>
      </c>
      <c r="J154" s="284">
        <v>50</v>
      </c>
      <c r="K154" s="280"/>
    </row>
    <row r="155" spans="2:11" s="1" customFormat="1" ht="15" customHeight="1">
      <c r="B155" s="257"/>
      <c r="C155" s="284" t="s">
        <v>459</v>
      </c>
      <c r="D155" s="234"/>
      <c r="E155" s="234"/>
      <c r="F155" s="285" t="s">
        <v>451</v>
      </c>
      <c r="G155" s="234"/>
      <c r="H155" s="284" t="s">
        <v>491</v>
      </c>
      <c r="I155" s="284" t="s">
        <v>461</v>
      </c>
      <c r="J155" s="284"/>
      <c r="K155" s="280"/>
    </row>
    <row r="156" spans="2:11" s="1" customFormat="1" ht="15" customHeight="1">
      <c r="B156" s="257"/>
      <c r="C156" s="284" t="s">
        <v>470</v>
      </c>
      <c r="D156" s="234"/>
      <c r="E156" s="234"/>
      <c r="F156" s="285" t="s">
        <v>457</v>
      </c>
      <c r="G156" s="234"/>
      <c r="H156" s="284" t="s">
        <v>491</v>
      </c>
      <c r="I156" s="284" t="s">
        <v>453</v>
      </c>
      <c r="J156" s="284">
        <v>50</v>
      </c>
      <c r="K156" s="280"/>
    </row>
    <row r="157" spans="2:11" s="1" customFormat="1" ht="15" customHeight="1">
      <c r="B157" s="257"/>
      <c r="C157" s="284" t="s">
        <v>478</v>
      </c>
      <c r="D157" s="234"/>
      <c r="E157" s="234"/>
      <c r="F157" s="285" t="s">
        <v>457</v>
      </c>
      <c r="G157" s="234"/>
      <c r="H157" s="284" t="s">
        <v>491</v>
      </c>
      <c r="I157" s="284" t="s">
        <v>453</v>
      </c>
      <c r="J157" s="284">
        <v>50</v>
      </c>
      <c r="K157" s="280"/>
    </row>
    <row r="158" spans="2:11" s="1" customFormat="1" ht="15" customHeight="1">
      <c r="B158" s="257"/>
      <c r="C158" s="284" t="s">
        <v>476</v>
      </c>
      <c r="D158" s="234"/>
      <c r="E158" s="234"/>
      <c r="F158" s="285" t="s">
        <v>457</v>
      </c>
      <c r="G158" s="234"/>
      <c r="H158" s="284" t="s">
        <v>491</v>
      </c>
      <c r="I158" s="284" t="s">
        <v>453</v>
      </c>
      <c r="J158" s="284">
        <v>50</v>
      </c>
      <c r="K158" s="280"/>
    </row>
    <row r="159" spans="2:11" s="1" customFormat="1" ht="15" customHeight="1">
      <c r="B159" s="257"/>
      <c r="C159" s="284" t="s">
        <v>79</v>
      </c>
      <c r="D159" s="234"/>
      <c r="E159" s="234"/>
      <c r="F159" s="285" t="s">
        <v>451</v>
      </c>
      <c r="G159" s="234"/>
      <c r="H159" s="284" t="s">
        <v>513</v>
      </c>
      <c r="I159" s="284" t="s">
        <v>453</v>
      </c>
      <c r="J159" s="284" t="s">
        <v>514</v>
      </c>
      <c r="K159" s="280"/>
    </row>
    <row r="160" spans="2:11" s="1" customFormat="1" ht="15" customHeight="1">
      <c r="B160" s="257"/>
      <c r="C160" s="284" t="s">
        <v>515</v>
      </c>
      <c r="D160" s="234"/>
      <c r="E160" s="234"/>
      <c r="F160" s="285" t="s">
        <v>451</v>
      </c>
      <c r="G160" s="234"/>
      <c r="H160" s="284" t="s">
        <v>516</v>
      </c>
      <c r="I160" s="284" t="s">
        <v>486</v>
      </c>
      <c r="J160" s="284"/>
      <c r="K160" s="280"/>
    </row>
    <row r="161" spans="2:11" s="1" customFormat="1" ht="15" customHeight="1">
      <c r="B161" s="286"/>
      <c r="C161" s="266"/>
      <c r="D161" s="266"/>
      <c r="E161" s="266"/>
      <c r="F161" s="266"/>
      <c r="G161" s="266"/>
      <c r="H161" s="266"/>
      <c r="I161" s="266"/>
      <c r="J161" s="266"/>
      <c r="K161" s="287"/>
    </row>
    <row r="162" spans="2:11" s="1" customFormat="1" ht="18.75" customHeight="1">
      <c r="B162" s="268"/>
      <c r="C162" s="278"/>
      <c r="D162" s="278"/>
      <c r="E162" s="278"/>
      <c r="F162" s="288"/>
      <c r="G162" s="278"/>
      <c r="H162" s="278"/>
      <c r="I162" s="278"/>
      <c r="J162" s="278"/>
      <c r="K162" s="268"/>
    </row>
    <row r="163" spans="2:11" s="1" customFormat="1" ht="18.75" customHeight="1">
      <c r="B163" s="241"/>
      <c r="C163" s="241"/>
      <c r="D163" s="241"/>
      <c r="E163" s="241"/>
      <c r="F163" s="241"/>
      <c r="G163" s="241"/>
      <c r="H163" s="241"/>
      <c r="I163" s="241"/>
      <c r="J163" s="241"/>
      <c r="K163" s="241"/>
    </row>
    <row r="164" spans="2:11" s="1" customFormat="1" ht="7.5" customHeight="1">
      <c r="B164" s="223"/>
      <c r="C164" s="224"/>
      <c r="D164" s="224"/>
      <c r="E164" s="224"/>
      <c r="F164" s="224"/>
      <c r="G164" s="224"/>
      <c r="H164" s="224"/>
      <c r="I164" s="224"/>
      <c r="J164" s="224"/>
      <c r="K164" s="225"/>
    </row>
    <row r="165" spans="2:11" s="1" customFormat="1" ht="45" customHeight="1">
      <c r="B165" s="226"/>
      <c r="C165" s="350" t="s">
        <v>517</v>
      </c>
      <c r="D165" s="350"/>
      <c r="E165" s="350"/>
      <c r="F165" s="350"/>
      <c r="G165" s="350"/>
      <c r="H165" s="350"/>
      <c r="I165" s="350"/>
      <c r="J165" s="350"/>
      <c r="K165" s="227"/>
    </row>
    <row r="166" spans="2:11" s="1" customFormat="1" ht="17.25" customHeight="1">
      <c r="B166" s="226"/>
      <c r="C166" s="247" t="s">
        <v>445</v>
      </c>
      <c r="D166" s="247"/>
      <c r="E166" s="247"/>
      <c r="F166" s="247" t="s">
        <v>446</v>
      </c>
      <c r="G166" s="289"/>
      <c r="H166" s="290" t="s">
        <v>51</v>
      </c>
      <c r="I166" s="290" t="s">
        <v>54</v>
      </c>
      <c r="J166" s="247" t="s">
        <v>447</v>
      </c>
      <c r="K166" s="227"/>
    </row>
    <row r="167" spans="2:11" s="1" customFormat="1" ht="17.25" customHeight="1">
      <c r="B167" s="228"/>
      <c r="C167" s="249" t="s">
        <v>448</v>
      </c>
      <c r="D167" s="249"/>
      <c r="E167" s="249"/>
      <c r="F167" s="250" t="s">
        <v>449</v>
      </c>
      <c r="G167" s="291"/>
      <c r="H167" s="292"/>
      <c r="I167" s="292"/>
      <c r="J167" s="249" t="s">
        <v>450</v>
      </c>
      <c r="K167" s="229"/>
    </row>
    <row r="168" spans="2:11" s="1" customFormat="1" ht="5.25" customHeight="1">
      <c r="B168" s="257"/>
      <c r="C168" s="252"/>
      <c r="D168" s="252"/>
      <c r="E168" s="252"/>
      <c r="F168" s="252"/>
      <c r="G168" s="253"/>
      <c r="H168" s="252"/>
      <c r="I168" s="252"/>
      <c r="J168" s="252"/>
      <c r="K168" s="280"/>
    </row>
    <row r="169" spans="2:11" s="1" customFormat="1" ht="15" customHeight="1">
      <c r="B169" s="257"/>
      <c r="C169" s="234" t="s">
        <v>454</v>
      </c>
      <c r="D169" s="234"/>
      <c r="E169" s="234"/>
      <c r="F169" s="255" t="s">
        <v>451</v>
      </c>
      <c r="G169" s="234"/>
      <c r="H169" s="234" t="s">
        <v>491</v>
      </c>
      <c r="I169" s="234" t="s">
        <v>453</v>
      </c>
      <c r="J169" s="234">
        <v>120</v>
      </c>
      <c r="K169" s="280"/>
    </row>
    <row r="170" spans="2:11" s="1" customFormat="1" ht="15" customHeight="1">
      <c r="B170" s="257"/>
      <c r="C170" s="234" t="s">
        <v>500</v>
      </c>
      <c r="D170" s="234"/>
      <c r="E170" s="234"/>
      <c r="F170" s="255" t="s">
        <v>451</v>
      </c>
      <c r="G170" s="234"/>
      <c r="H170" s="234" t="s">
        <v>501</v>
      </c>
      <c r="I170" s="234" t="s">
        <v>453</v>
      </c>
      <c r="J170" s="234" t="s">
        <v>502</v>
      </c>
      <c r="K170" s="280"/>
    </row>
    <row r="171" spans="2:11" s="1" customFormat="1" ht="15" customHeight="1">
      <c r="B171" s="257"/>
      <c r="C171" s="234" t="s">
        <v>399</v>
      </c>
      <c r="D171" s="234"/>
      <c r="E171" s="234"/>
      <c r="F171" s="255" t="s">
        <v>451</v>
      </c>
      <c r="G171" s="234"/>
      <c r="H171" s="234" t="s">
        <v>518</v>
      </c>
      <c r="I171" s="234" t="s">
        <v>453</v>
      </c>
      <c r="J171" s="234" t="s">
        <v>502</v>
      </c>
      <c r="K171" s="280"/>
    </row>
    <row r="172" spans="2:11" s="1" customFormat="1" ht="15" customHeight="1">
      <c r="B172" s="257"/>
      <c r="C172" s="234" t="s">
        <v>456</v>
      </c>
      <c r="D172" s="234"/>
      <c r="E172" s="234"/>
      <c r="F172" s="255" t="s">
        <v>457</v>
      </c>
      <c r="G172" s="234"/>
      <c r="H172" s="234" t="s">
        <v>518</v>
      </c>
      <c r="I172" s="234" t="s">
        <v>453</v>
      </c>
      <c r="J172" s="234">
        <v>50</v>
      </c>
      <c r="K172" s="280"/>
    </row>
    <row r="173" spans="2:11" s="1" customFormat="1" ht="15" customHeight="1">
      <c r="B173" s="257"/>
      <c r="C173" s="234" t="s">
        <v>459</v>
      </c>
      <c r="D173" s="234"/>
      <c r="E173" s="234"/>
      <c r="F173" s="255" t="s">
        <v>451</v>
      </c>
      <c r="G173" s="234"/>
      <c r="H173" s="234" t="s">
        <v>518</v>
      </c>
      <c r="I173" s="234" t="s">
        <v>461</v>
      </c>
      <c r="J173" s="234"/>
      <c r="K173" s="280"/>
    </row>
    <row r="174" spans="2:11" s="1" customFormat="1" ht="15" customHeight="1">
      <c r="B174" s="257"/>
      <c r="C174" s="234" t="s">
        <v>470</v>
      </c>
      <c r="D174" s="234"/>
      <c r="E174" s="234"/>
      <c r="F174" s="255" t="s">
        <v>457</v>
      </c>
      <c r="G174" s="234"/>
      <c r="H174" s="234" t="s">
        <v>518</v>
      </c>
      <c r="I174" s="234" t="s">
        <v>453</v>
      </c>
      <c r="J174" s="234">
        <v>50</v>
      </c>
      <c r="K174" s="280"/>
    </row>
    <row r="175" spans="2:11" s="1" customFormat="1" ht="15" customHeight="1">
      <c r="B175" s="257"/>
      <c r="C175" s="234" t="s">
        <v>478</v>
      </c>
      <c r="D175" s="234"/>
      <c r="E175" s="234"/>
      <c r="F175" s="255" t="s">
        <v>457</v>
      </c>
      <c r="G175" s="234"/>
      <c r="H175" s="234" t="s">
        <v>518</v>
      </c>
      <c r="I175" s="234" t="s">
        <v>453</v>
      </c>
      <c r="J175" s="234">
        <v>50</v>
      </c>
      <c r="K175" s="280"/>
    </row>
    <row r="176" spans="2:11" s="1" customFormat="1" ht="15" customHeight="1">
      <c r="B176" s="257"/>
      <c r="C176" s="234" t="s">
        <v>476</v>
      </c>
      <c r="D176" s="234"/>
      <c r="E176" s="234"/>
      <c r="F176" s="255" t="s">
        <v>457</v>
      </c>
      <c r="G176" s="234"/>
      <c r="H176" s="234" t="s">
        <v>518</v>
      </c>
      <c r="I176" s="234" t="s">
        <v>453</v>
      </c>
      <c r="J176" s="234">
        <v>50</v>
      </c>
      <c r="K176" s="280"/>
    </row>
    <row r="177" spans="2:11" s="1" customFormat="1" ht="15" customHeight="1">
      <c r="B177" s="257"/>
      <c r="C177" s="234" t="s">
        <v>95</v>
      </c>
      <c r="D177" s="234"/>
      <c r="E177" s="234"/>
      <c r="F177" s="255" t="s">
        <v>451</v>
      </c>
      <c r="G177" s="234"/>
      <c r="H177" s="234" t="s">
        <v>519</v>
      </c>
      <c r="I177" s="234" t="s">
        <v>520</v>
      </c>
      <c r="J177" s="234"/>
      <c r="K177" s="280"/>
    </row>
    <row r="178" spans="2:11" s="1" customFormat="1" ht="15" customHeight="1">
      <c r="B178" s="257"/>
      <c r="C178" s="234" t="s">
        <v>54</v>
      </c>
      <c r="D178" s="234"/>
      <c r="E178" s="234"/>
      <c r="F178" s="255" t="s">
        <v>451</v>
      </c>
      <c r="G178" s="234"/>
      <c r="H178" s="234" t="s">
        <v>521</v>
      </c>
      <c r="I178" s="234" t="s">
        <v>522</v>
      </c>
      <c r="J178" s="234">
        <v>1</v>
      </c>
      <c r="K178" s="280"/>
    </row>
    <row r="179" spans="2:11" s="1" customFormat="1" ht="15" customHeight="1">
      <c r="B179" s="257"/>
      <c r="C179" s="234" t="s">
        <v>50</v>
      </c>
      <c r="D179" s="234"/>
      <c r="E179" s="234"/>
      <c r="F179" s="255" t="s">
        <v>451</v>
      </c>
      <c r="G179" s="234"/>
      <c r="H179" s="234" t="s">
        <v>523</v>
      </c>
      <c r="I179" s="234" t="s">
        <v>453</v>
      </c>
      <c r="J179" s="234">
        <v>20</v>
      </c>
      <c r="K179" s="280"/>
    </row>
    <row r="180" spans="2:11" s="1" customFormat="1" ht="15" customHeight="1">
      <c r="B180" s="257"/>
      <c r="C180" s="234" t="s">
        <v>51</v>
      </c>
      <c r="D180" s="234"/>
      <c r="E180" s="234"/>
      <c r="F180" s="255" t="s">
        <v>451</v>
      </c>
      <c r="G180" s="234"/>
      <c r="H180" s="234" t="s">
        <v>524</v>
      </c>
      <c r="I180" s="234" t="s">
        <v>453</v>
      </c>
      <c r="J180" s="234">
        <v>255</v>
      </c>
      <c r="K180" s="280"/>
    </row>
    <row r="181" spans="2:11" s="1" customFormat="1" ht="15" customHeight="1">
      <c r="B181" s="257"/>
      <c r="C181" s="234" t="s">
        <v>96</v>
      </c>
      <c r="D181" s="234"/>
      <c r="E181" s="234"/>
      <c r="F181" s="255" t="s">
        <v>451</v>
      </c>
      <c r="G181" s="234"/>
      <c r="H181" s="234" t="s">
        <v>415</v>
      </c>
      <c r="I181" s="234" t="s">
        <v>453</v>
      </c>
      <c r="J181" s="234">
        <v>10</v>
      </c>
      <c r="K181" s="280"/>
    </row>
    <row r="182" spans="2:11" s="1" customFormat="1" ht="15" customHeight="1">
      <c r="B182" s="257"/>
      <c r="C182" s="234" t="s">
        <v>97</v>
      </c>
      <c r="D182" s="234"/>
      <c r="E182" s="234"/>
      <c r="F182" s="255" t="s">
        <v>451</v>
      </c>
      <c r="G182" s="234"/>
      <c r="H182" s="234" t="s">
        <v>525</v>
      </c>
      <c r="I182" s="234" t="s">
        <v>486</v>
      </c>
      <c r="J182" s="234"/>
      <c r="K182" s="280"/>
    </row>
    <row r="183" spans="2:11" s="1" customFormat="1" ht="15" customHeight="1">
      <c r="B183" s="257"/>
      <c r="C183" s="234" t="s">
        <v>526</v>
      </c>
      <c r="D183" s="234"/>
      <c r="E183" s="234"/>
      <c r="F183" s="255" t="s">
        <v>451</v>
      </c>
      <c r="G183" s="234"/>
      <c r="H183" s="234" t="s">
        <v>527</v>
      </c>
      <c r="I183" s="234" t="s">
        <v>486</v>
      </c>
      <c r="J183" s="234"/>
      <c r="K183" s="280"/>
    </row>
    <row r="184" spans="2:11" s="1" customFormat="1" ht="15" customHeight="1">
      <c r="B184" s="257"/>
      <c r="C184" s="234" t="s">
        <v>515</v>
      </c>
      <c r="D184" s="234"/>
      <c r="E184" s="234"/>
      <c r="F184" s="255" t="s">
        <v>451</v>
      </c>
      <c r="G184" s="234"/>
      <c r="H184" s="234" t="s">
        <v>528</v>
      </c>
      <c r="I184" s="234" t="s">
        <v>486</v>
      </c>
      <c r="J184" s="234"/>
      <c r="K184" s="280"/>
    </row>
    <row r="185" spans="2:11" s="1" customFormat="1" ht="15" customHeight="1">
      <c r="B185" s="257"/>
      <c r="C185" s="234" t="s">
        <v>99</v>
      </c>
      <c r="D185" s="234"/>
      <c r="E185" s="234"/>
      <c r="F185" s="255" t="s">
        <v>457</v>
      </c>
      <c r="G185" s="234"/>
      <c r="H185" s="234" t="s">
        <v>529</v>
      </c>
      <c r="I185" s="234" t="s">
        <v>453</v>
      </c>
      <c r="J185" s="234">
        <v>50</v>
      </c>
      <c r="K185" s="280"/>
    </row>
    <row r="186" spans="2:11" s="1" customFormat="1" ht="15" customHeight="1">
      <c r="B186" s="257"/>
      <c r="C186" s="234" t="s">
        <v>530</v>
      </c>
      <c r="D186" s="234"/>
      <c r="E186" s="234"/>
      <c r="F186" s="255" t="s">
        <v>457</v>
      </c>
      <c r="G186" s="234"/>
      <c r="H186" s="234" t="s">
        <v>531</v>
      </c>
      <c r="I186" s="234" t="s">
        <v>532</v>
      </c>
      <c r="J186" s="234"/>
      <c r="K186" s="280"/>
    </row>
    <row r="187" spans="2:11" s="1" customFormat="1" ht="15" customHeight="1">
      <c r="B187" s="257"/>
      <c r="C187" s="234" t="s">
        <v>533</v>
      </c>
      <c r="D187" s="234"/>
      <c r="E187" s="234"/>
      <c r="F187" s="255" t="s">
        <v>457</v>
      </c>
      <c r="G187" s="234"/>
      <c r="H187" s="234" t="s">
        <v>534</v>
      </c>
      <c r="I187" s="234" t="s">
        <v>532</v>
      </c>
      <c r="J187" s="234"/>
      <c r="K187" s="280"/>
    </row>
    <row r="188" spans="2:11" s="1" customFormat="1" ht="15" customHeight="1">
      <c r="B188" s="257"/>
      <c r="C188" s="234" t="s">
        <v>535</v>
      </c>
      <c r="D188" s="234"/>
      <c r="E188" s="234"/>
      <c r="F188" s="255" t="s">
        <v>457</v>
      </c>
      <c r="G188" s="234"/>
      <c r="H188" s="234" t="s">
        <v>536</v>
      </c>
      <c r="I188" s="234" t="s">
        <v>532</v>
      </c>
      <c r="J188" s="234"/>
      <c r="K188" s="280"/>
    </row>
    <row r="189" spans="2:11" s="1" customFormat="1" ht="15" customHeight="1">
      <c r="B189" s="257"/>
      <c r="C189" s="293" t="s">
        <v>537</v>
      </c>
      <c r="D189" s="234"/>
      <c r="E189" s="234"/>
      <c r="F189" s="255" t="s">
        <v>457</v>
      </c>
      <c r="G189" s="234"/>
      <c r="H189" s="234" t="s">
        <v>538</v>
      </c>
      <c r="I189" s="234" t="s">
        <v>539</v>
      </c>
      <c r="J189" s="294" t="s">
        <v>540</v>
      </c>
      <c r="K189" s="280"/>
    </row>
    <row r="190" spans="2:11" s="1" customFormat="1" ht="15" customHeight="1">
      <c r="B190" s="257"/>
      <c r="C190" s="293" t="s">
        <v>39</v>
      </c>
      <c r="D190" s="234"/>
      <c r="E190" s="234"/>
      <c r="F190" s="255" t="s">
        <v>451</v>
      </c>
      <c r="G190" s="234"/>
      <c r="H190" s="231" t="s">
        <v>541</v>
      </c>
      <c r="I190" s="234" t="s">
        <v>542</v>
      </c>
      <c r="J190" s="234"/>
      <c r="K190" s="280"/>
    </row>
    <row r="191" spans="2:11" s="1" customFormat="1" ht="15" customHeight="1">
      <c r="B191" s="257"/>
      <c r="C191" s="293" t="s">
        <v>543</v>
      </c>
      <c r="D191" s="234"/>
      <c r="E191" s="234"/>
      <c r="F191" s="255" t="s">
        <v>451</v>
      </c>
      <c r="G191" s="234"/>
      <c r="H191" s="234" t="s">
        <v>544</v>
      </c>
      <c r="I191" s="234" t="s">
        <v>486</v>
      </c>
      <c r="J191" s="234"/>
      <c r="K191" s="280"/>
    </row>
    <row r="192" spans="2:11" s="1" customFormat="1" ht="15" customHeight="1">
      <c r="B192" s="257"/>
      <c r="C192" s="293" t="s">
        <v>545</v>
      </c>
      <c r="D192" s="234"/>
      <c r="E192" s="234"/>
      <c r="F192" s="255" t="s">
        <v>451</v>
      </c>
      <c r="G192" s="234"/>
      <c r="H192" s="234" t="s">
        <v>546</v>
      </c>
      <c r="I192" s="234" t="s">
        <v>486</v>
      </c>
      <c r="J192" s="234"/>
      <c r="K192" s="280"/>
    </row>
    <row r="193" spans="2:11" s="1" customFormat="1" ht="15" customHeight="1">
      <c r="B193" s="257"/>
      <c r="C193" s="293" t="s">
        <v>547</v>
      </c>
      <c r="D193" s="234"/>
      <c r="E193" s="234"/>
      <c r="F193" s="255" t="s">
        <v>457</v>
      </c>
      <c r="G193" s="234"/>
      <c r="H193" s="234" t="s">
        <v>548</v>
      </c>
      <c r="I193" s="234" t="s">
        <v>486</v>
      </c>
      <c r="J193" s="234"/>
      <c r="K193" s="280"/>
    </row>
    <row r="194" spans="2:11" s="1" customFormat="1" ht="15" customHeight="1">
      <c r="B194" s="286"/>
      <c r="C194" s="295"/>
      <c r="D194" s="266"/>
      <c r="E194" s="266"/>
      <c r="F194" s="266"/>
      <c r="G194" s="266"/>
      <c r="H194" s="266"/>
      <c r="I194" s="266"/>
      <c r="J194" s="266"/>
      <c r="K194" s="287"/>
    </row>
    <row r="195" spans="2:11" s="1" customFormat="1" ht="18.75" customHeight="1">
      <c r="B195" s="268"/>
      <c r="C195" s="278"/>
      <c r="D195" s="278"/>
      <c r="E195" s="278"/>
      <c r="F195" s="288"/>
      <c r="G195" s="278"/>
      <c r="H195" s="278"/>
      <c r="I195" s="278"/>
      <c r="J195" s="278"/>
      <c r="K195" s="268"/>
    </row>
    <row r="196" spans="2:11" s="1" customFormat="1" ht="18.75" customHeight="1">
      <c r="B196" s="268"/>
      <c r="C196" s="278"/>
      <c r="D196" s="278"/>
      <c r="E196" s="278"/>
      <c r="F196" s="288"/>
      <c r="G196" s="278"/>
      <c r="H196" s="278"/>
      <c r="I196" s="278"/>
      <c r="J196" s="278"/>
      <c r="K196" s="268"/>
    </row>
    <row r="197" spans="2:11" s="1" customFormat="1" ht="18.75" customHeight="1">
      <c r="B197" s="241"/>
      <c r="C197" s="241"/>
      <c r="D197" s="241"/>
      <c r="E197" s="241"/>
      <c r="F197" s="241"/>
      <c r="G197" s="241"/>
      <c r="H197" s="241"/>
      <c r="I197" s="241"/>
      <c r="J197" s="241"/>
      <c r="K197" s="241"/>
    </row>
    <row r="198" spans="2:11" s="1" customFormat="1" ht="13.5">
      <c r="B198" s="223"/>
      <c r="C198" s="224"/>
      <c r="D198" s="224"/>
      <c r="E198" s="224"/>
      <c r="F198" s="224"/>
      <c r="G198" s="224"/>
      <c r="H198" s="224"/>
      <c r="I198" s="224"/>
      <c r="J198" s="224"/>
      <c r="K198" s="225"/>
    </row>
    <row r="199" spans="2:11" s="1" customFormat="1" ht="21">
      <c r="B199" s="226"/>
      <c r="C199" s="350" t="s">
        <v>549</v>
      </c>
      <c r="D199" s="350"/>
      <c r="E199" s="350"/>
      <c r="F199" s="350"/>
      <c r="G199" s="350"/>
      <c r="H199" s="350"/>
      <c r="I199" s="350"/>
      <c r="J199" s="350"/>
      <c r="K199" s="227"/>
    </row>
    <row r="200" spans="2:11" s="1" customFormat="1" ht="25.5" customHeight="1">
      <c r="B200" s="226"/>
      <c r="C200" s="296" t="s">
        <v>550</v>
      </c>
      <c r="D200" s="296"/>
      <c r="E200" s="296"/>
      <c r="F200" s="296" t="s">
        <v>551</v>
      </c>
      <c r="G200" s="297"/>
      <c r="H200" s="351" t="s">
        <v>552</v>
      </c>
      <c r="I200" s="351"/>
      <c r="J200" s="351"/>
      <c r="K200" s="227"/>
    </row>
    <row r="201" spans="2:11" s="1" customFormat="1" ht="5.25" customHeight="1">
      <c r="B201" s="257"/>
      <c r="C201" s="252"/>
      <c r="D201" s="252"/>
      <c r="E201" s="252"/>
      <c r="F201" s="252"/>
      <c r="G201" s="278"/>
      <c r="H201" s="252"/>
      <c r="I201" s="252"/>
      <c r="J201" s="252"/>
      <c r="K201" s="280"/>
    </row>
    <row r="202" spans="2:11" s="1" customFormat="1" ht="15" customHeight="1">
      <c r="B202" s="257"/>
      <c r="C202" s="234" t="s">
        <v>542</v>
      </c>
      <c r="D202" s="234"/>
      <c r="E202" s="234"/>
      <c r="F202" s="255" t="s">
        <v>40</v>
      </c>
      <c r="G202" s="234"/>
      <c r="H202" s="352" t="s">
        <v>553</v>
      </c>
      <c r="I202" s="352"/>
      <c r="J202" s="352"/>
      <c r="K202" s="280"/>
    </row>
    <row r="203" spans="2:11" s="1" customFormat="1" ht="15" customHeight="1">
      <c r="B203" s="257"/>
      <c r="C203" s="234"/>
      <c r="D203" s="234"/>
      <c r="E203" s="234"/>
      <c r="F203" s="255" t="s">
        <v>41</v>
      </c>
      <c r="G203" s="234"/>
      <c r="H203" s="352" t="s">
        <v>554</v>
      </c>
      <c r="I203" s="352"/>
      <c r="J203" s="352"/>
      <c r="K203" s="280"/>
    </row>
    <row r="204" spans="2:11" s="1" customFormat="1" ht="15" customHeight="1">
      <c r="B204" s="257"/>
      <c r="C204" s="234"/>
      <c r="D204" s="234"/>
      <c r="E204" s="234"/>
      <c r="F204" s="255" t="s">
        <v>44</v>
      </c>
      <c r="G204" s="234"/>
      <c r="H204" s="352" t="s">
        <v>555</v>
      </c>
      <c r="I204" s="352"/>
      <c r="J204" s="352"/>
      <c r="K204" s="280"/>
    </row>
    <row r="205" spans="2:11" s="1" customFormat="1" ht="15" customHeight="1">
      <c r="B205" s="257"/>
      <c r="C205" s="234"/>
      <c r="D205" s="234"/>
      <c r="E205" s="234"/>
      <c r="F205" s="255" t="s">
        <v>42</v>
      </c>
      <c r="G205" s="234"/>
      <c r="H205" s="352" t="s">
        <v>556</v>
      </c>
      <c r="I205" s="352"/>
      <c r="J205" s="352"/>
      <c r="K205" s="280"/>
    </row>
    <row r="206" spans="2:11" s="1" customFormat="1" ht="15" customHeight="1">
      <c r="B206" s="257"/>
      <c r="C206" s="234"/>
      <c r="D206" s="234"/>
      <c r="E206" s="234"/>
      <c r="F206" s="255" t="s">
        <v>43</v>
      </c>
      <c r="G206" s="234"/>
      <c r="H206" s="352" t="s">
        <v>557</v>
      </c>
      <c r="I206" s="352"/>
      <c r="J206" s="352"/>
      <c r="K206" s="280"/>
    </row>
    <row r="207" spans="2:11" s="1" customFormat="1" ht="15" customHeight="1">
      <c r="B207" s="257"/>
      <c r="C207" s="234"/>
      <c r="D207" s="234"/>
      <c r="E207" s="234"/>
      <c r="F207" s="255"/>
      <c r="G207" s="234"/>
      <c r="H207" s="234"/>
      <c r="I207" s="234"/>
      <c r="J207" s="234"/>
      <c r="K207" s="280"/>
    </row>
    <row r="208" spans="2:11" s="1" customFormat="1" ht="15" customHeight="1">
      <c r="B208" s="257"/>
      <c r="C208" s="234" t="s">
        <v>498</v>
      </c>
      <c r="D208" s="234"/>
      <c r="E208" s="234"/>
      <c r="F208" s="255" t="s">
        <v>73</v>
      </c>
      <c r="G208" s="234"/>
      <c r="H208" s="352" t="s">
        <v>558</v>
      </c>
      <c r="I208" s="352"/>
      <c r="J208" s="352"/>
      <c r="K208" s="280"/>
    </row>
    <row r="209" spans="2:11" s="1" customFormat="1" ht="15" customHeight="1">
      <c r="B209" s="257"/>
      <c r="C209" s="234"/>
      <c r="D209" s="234"/>
      <c r="E209" s="234"/>
      <c r="F209" s="255" t="s">
        <v>393</v>
      </c>
      <c r="G209" s="234"/>
      <c r="H209" s="352" t="s">
        <v>394</v>
      </c>
      <c r="I209" s="352"/>
      <c r="J209" s="352"/>
      <c r="K209" s="280"/>
    </row>
    <row r="210" spans="2:11" s="1" customFormat="1" ht="15" customHeight="1">
      <c r="B210" s="257"/>
      <c r="C210" s="234"/>
      <c r="D210" s="234"/>
      <c r="E210" s="234"/>
      <c r="F210" s="255" t="s">
        <v>391</v>
      </c>
      <c r="G210" s="234"/>
      <c r="H210" s="352" t="s">
        <v>559</v>
      </c>
      <c r="I210" s="352"/>
      <c r="J210" s="352"/>
      <c r="K210" s="280"/>
    </row>
    <row r="211" spans="2:11" s="1" customFormat="1" ht="15" customHeight="1">
      <c r="B211" s="298"/>
      <c r="C211" s="234"/>
      <c r="D211" s="234"/>
      <c r="E211" s="234"/>
      <c r="F211" s="255" t="s">
        <v>395</v>
      </c>
      <c r="G211" s="293"/>
      <c r="H211" s="353" t="s">
        <v>396</v>
      </c>
      <c r="I211" s="353"/>
      <c r="J211" s="353"/>
      <c r="K211" s="299"/>
    </row>
    <row r="212" spans="2:11" s="1" customFormat="1" ht="15" customHeight="1">
      <c r="B212" s="298"/>
      <c r="C212" s="234"/>
      <c r="D212" s="234"/>
      <c r="E212" s="234"/>
      <c r="F212" s="255" t="s">
        <v>397</v>
      </c>
      <c r="G212" s="293"/>
      <c r="H212" s="353" t="s">
        <v>560</v>
      </c>
      <c r="I212" s="353"/>
      <c r="J212" s="353"/>
      <c r="K212" s="299"/>
    </row>
    <row r="213" spans="2:11" s="1" customFormat="1" ht="15" customHeight="1">
      <c r="B213" s="298"/>
      <c r="C213" s="234"/>
      <c r="D213" s="234"/>
      <c r="E213" s="234"/>
      <c r="F213" s="255"/>
      <c r="G213" s="293"/>
      <c r="H213" s="284"/>
      <c r="I213" s="284"/>
      <c r="J213" s="284"/>
      <c r="K213" s="299"/>
    </row>
    <row r="214" spans="2:11" s="1" customFormat="1" ht="15" customHeight="1">
      <c r="B214" s="298"/>
      <c r="C214" s="234" t="s">
        <v>522</v>
      </c>
      <c r="D214" s="234"/>
      <c r="E214" s="234"/>
      <c r="F214" s="255">
        <v>1</v>
      </c>
      <c r="G214" s="293"/>
      <c r="H214" s="353" t="s">
        <v>561</v>
      </c>
      <c r="I214" s="353"/>
      <c r="J214" s="353"/>
      <c r="K214" s="299"/>
    </row>
    <row r="215" spans="2:11" s="1" customFormat="1" ht="15" customHeight="1">
      <c r="B215" s="298"/>
      <c r="C215" s="234"/>
      <c r="D215" s="234"/>
      <c r="E215" s="234"/>
      <c r="F215" s="255">
        <v>2</v>
      </c>
      <c r="G215" s="293"/>
      <c r="H215" s="353" t="s">
        <v>562</v>
      </c>
      <c r="I215" s="353"/>
      <c r="J215" s="353"/>
      <c r="K215" s="299"/>
    </row>
    <row r="216" spans="2:11" s="1" customFormat="1" ht="15" customHeight="1">
      <c r="B216" s="298"/>
      <c r="C216" s="234"/>
      <c r="D216" s="234"/>
      <c r="E216" s="234"/>
      <c r="F216" s="255">
        <v>3</v>
      </c>
      <c r="G216" s="293"/>
      <c r="H216" s="353" t="s">
        <v>563</v>
      </c>
      <c r="I216" s="353"/>
      <c r="J216" s="353"/>
      <c r="K216" s="299"/>
    </row>
    <row r="217" spans="2:11" s="1" customFormat="1" ht="15" customHeight="1">
      <c r="B217" s="298"/>
      <c r="C217" s="234"/>
      <c r="D217" s="234"/>
      <c r="E217" s="234"/>
      <c r="F217" s="255">
        <v>4</v>
      </c>
      <c r="G217" s="293"/>
      <c r="H217" s="353" t="s">
        <v>564</v>
      </c>
      <c r="I217" s="353"/>
      <c r="J217" s="353"/>
      <c r="K217" s="299"/>
    </row>
    <row r="218" spans="2:11" s="1" customFormat="1" ht="12.75" customHeight="1">
      <c r="B218" s="300"/>
      <c r="C218" s="301"/>
      <c r="D218" s="301"/>
      <c r="E218" s="301"/>
      <c r="F218" s="301"/>
      <c r="G218" s="301"/>
      <c r="H218" s="301"/>
      <c r="I218" s="301"/>
      <c r="J218" s="301"/>
      <c r="K218" s="30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2022016_VZ - Oprava podla...</vt:lpstr>
      <vt:lpstr>Pokyny pro vyplnění</vt:lpstr>
      <vt:lpstr>'2022016_VZ - Oprava podla...'!Názvy_tisku</vt:lpstr>
      <vt:lpstr>'Rekapitulace stavby'!Názvy_tisku</vt:lpstr>
      <vt:lpstr>'2022016_VZ - Oprava podla...'!Oblast_tisku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DESKTOP-OHKVAEH\Karel Hrdlička</dc:creator>
  <cp:lastModifiedBy>Gucký René</cp:lastModifiedBy>
  <dcterms:created xsi:type="dcterms:W3CDTF">2022-05-12T10:34:16Z</dcterms:created>
  <dcterms:modified xsi:type="dcterms:W3CDTF">2022-05-19T13:40:56Z</dcterms:modified>
</cp:coreProperties>
</file>